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Engenharia 2022\PAVIMENTA RS\pavimenta nova licitação 04-05-2022\"/>
    </mc:Choice>
  </mc:AlternateContent>
  <xr:revisionPtr revIDLastSave="0" documentId="8_{55286134-D404-4D54-8E0C-EC422E17586D}" xr6:coauthVersionLast="47" xr6:coauthVersionMax="47" xr10:uidLastSave="{00000000-0000-0000-0000-000000000000}"/>
  <bookViews>
    <workbookView xWindow="-120" yWindow="-120" windowWidth="20640" windowHeight="11160" tabRatio="732" activeTab="1" xr2:uid="{00000000-000D-0000-FFFF-FFFF00000000}"/>
  </bookViews>
  <sheets>
    <sheet name="M2" sheetId="144" r:id="rId1"/>
    <sheet name="P2" sheetId="145" r:id="rId2"/>
    <sheet name="Plan1" sheetId="146" r:id="rId3"/>
  </sheets>
  <externalReferences>
    <externalReference r:id="rId4"/>
  </externalReferences>
  <definedNames>
    <definedName name="_xlnm.Print_Area" localSheetId="0">'M2'!$A$1:$L$205</definedName>
    <definedName name="_xlnm.Print_Area" localSheetId="1">'P2'!$A$1:$M$27</definedName>
    <definedName name="_xlnm.Database">#REF!</definedName>
    <definedName name="_xlnm.Print_Titles" localSheetId="0">'M2'!$1:$9</definedName>
    <definedName name="_xlnm.Print_Titles" localSheetId="1">'P2'!$1:$9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5" i="145" l="1"/>
  <c r="L12" i="145"/>
  <c r="L11" i="145"/>
  <c r="M11" i="145" s="1"/>
  <c r="M10" i="145" s="1"/>
  <c r="I14" i="145"/>
  <c r="M14" i="145" s="1"/>
  <c r="I13" i="145"/>
  <c r="M13" i="145" s="1"/>
  <c r="M20" i="145"/>
  <c r="M18" i="145"/>
  <c r="Q15" i="145"/>
  <c r="R15" i="145" l="1"/>
  <c r="M16" i="145"/>
  <c r="M15" i="145"/>
  <c r="M12" i="145" s="1"/>
  <c r="C4" i="146"/>
  <c r="C3" i="146"/>
  <c r="B17" i="146"/>
  <c r="C20" i="146"/>
  <c r="B11" i="146"/>
  <c r="B10" i="146"/>
  <c r="B9" i="146"/>
  <c r="B8" i="146"/>
  <c r="T14" i="146"/>
  <c r="S14" i="146"/>
  <c r="R14" i="146"/>
  <c r="Q14" i="146"/>
  <c r="P14" i="146"/>
  <c r="O14" i="146"/>
  <c r="N14" i="146"/>
  <c r="L14" i="146"/>
  <c r="L15" i="146" s="1"/>
  <c r="B4" i="146"/>
  <c r="B3" i="146"/>
  <c r="C2" i="146"/>
  <c r="B2" i="146"/>
  <c r="H62" i="144"/>
  <c r="H65" i="144"/>
  <c r="J65" i="144" s="1"/>
  <c r="I4" i="144"/>
  <c r="G103" i="144"/>
  <c r="G98" i="144"/>
  <c r="G92" i="144"/>
  <c r="I92" i="144" s="1"/>
  <c r="R11" i="145"/>
  <c r="R12" i="145"/>
  <c r="R17" i="145"/>
  <c r="Q13" i="145"/>
  <c r="R13" i="145" s="1"/>
  <c r="Q14" i="145"/>
  <c r="R14" i="145" s="1"/>
  <c r="Q16" i="145"/>
  <c r="Q18" i="145"/>
  <c r="R18" i="145" s="1"/>
  <c r="Q19" i="145"/>
  <c r="R19" i="145" s="1"/>
  <c r="Q20" i="145"/>
  <c r="I14" i="144"/>
  <c r="J15" i="144"/>
  <c r="J16" i="144"/>
  <c r="J18" i="144"/>
  <c r="H35" i="144"/>
  <c r="H36" i="144" s="1"/>
  <c r="J36" i="144" s="1"/>
  <c r="J37" i="144" s="1"/>
  <c r="L37" i="144" s="1"/>
  <c r="F36" i="144"/>
  <c r="G36" i="144"/>
  <c r="F38" i="144"/>
  <c r="G38" i="144"/>
  <c r="F39" i="144"/>
  <c r="G39" i="144"/>
  <c r="H39" i="144"/>
  <c r="J39" i="144" s="1"/>
  <c r="J40" i="144" s="1"/>
  <c r="L40" i="144" s="1"/>
  <c r="K40" i="144"/>
  <c r="F41" i="144"/>
  <c r="G41" i="144"/>
  <c r="F42" i="144"/>
  <c r="G42" i="144"/>
  <c r="K43" i="144"/>
  <c r="H47" i="144"/>
  <c r="F48" i="144"/>
  <c r="G48" i="144"/>
  <c r="F49" i="144"/>
  <c r="G49" i="144"/>
  <c r="F51" i="144"/>
  <c r="G51" i="144"/>
  <c r="F52" i="144"/>
  <c r="G52" i="144"/>
  <c r="F53" i="144"/>
  <c r="G53" i="144"/>
  <c r="K53" i="144"/>
  <c r="F11" i="144"/>
  <c r="H11" i="144" s="1"/>
  <c r="F69" i="144"/>
  <c r="F103" i="144" s="1"/>
  <c r="H103" i="144" s="1"/>
  <c r="I116" i="144"/>
  <c r="F27" i="144"/>
  <c r="F182" i="144"/>
  <c r="F181" i="144"/>
  <c r="F180" i="144"/>
  <c r="F178" i="144"/>
  <c r="F179" i="144"/>
  <c r="H179" i="144" s="1"/>
  <c r="G175" i="144"/>
  <c r="G174" i="144"/>
  <c r="I171" i="144"/>
  <c r="G171" i="144"/>
  <c r="G170" i="144"/>
  <c r="G166" i="144"/>
  <c r="I166" i="144" s="1"/>
  <c r="F166" i="144"/>
  <c r="G165" i="144"/>
  <c r="I165" i="144" s="1"/>
  <c r="F165" i="144"/>
  <c r="F170" i="144" s="1"/>
  <c r="I153" i="144"/>
  <c r="G153" i="144"/>
  <c r="F153" i="144"/>
  <c r="G152" i="144"/>
  <c r="H152" i="144" s="1"/>
  <c r="J152" i="144" s="1"/>
  <c r="F152" i="144"/>
  <c r="F144" i="144"/>
  <c r="F175" i="144" s="1"/>
  <c r="F143" i="144"/>
  <c r="F174" i="144" s="1"/>
  <c r="H174" i="144" s="1"/>
  <c r="G141" i="144"/>
  <c r="H141" i="144" s="1"/>
  <c r="J141" i="144" s="1"/>
  <c r="G140" i="144"/>
  <c r="H140" i="144"/>
  <c r="J140" i="144" s="1"/>
  <c r="G138" i="144"/>
  <c r="H138" i="144" s="1"/>
  <c r="H198" i="144" s="1"/>
  <c r="H200" i="144" s="1"/>
  <c r="G137" i="144"/>
  <c r="H137" i="144" s="1"/>
  <c r="J137" i="144" s="1"/>
  <c r="F136" i="144"/>
  <c r="I135" i="144"/>
  <c r="G135" i="144"/>
  <c r="H135" i="144" s="1"/>
  <c r="I134" i="144"/>
  <c r="G134" i="144"/>
  <c r="H134" i="144"/>
  <c r="F28" i="144"/>
  <c r="F77" i="144"/>
  <c r="G77" i="144"/>
  <c r="F78" i="144"/>
  <c r="H78" i="144" s="1"/>
  <c r="G78" i="144"/>
  <c r="I78" i="144"/>
  <c r="I58" i="144" s="1"/>
  <c r="G57" i="144"/>
  <c r="H57" i="144"/>
  <c r="I57" i="144"/>
  <c r="G60" i="144"/>
  <c r="H60" i="144" s="1"/>
  <c r="J60" i="144" s="1"/>
  <c r="G63" i="144"/>
  <c r="H63" i="144" s="1"/>
  <c r="G58" i="144"/>
  <c r="H58" i="144" s="1"/>
  <c r="G61" i="144"/>
  <c r="H61" i="144" s="1"/>
  <c r="J61" i="144" s="1"/>
  <c r="G64" i="144"/>
  <c r="H64" i="144" s="1"/>
  <c r="J64" i="144" s="1"/>
  <c r="F67" i="144"/>
  <c r="F101" i="144" s="1"/>
  <c r="H101" i="144" s="1"/>
  <c r="F68" i="144"/>
  <c r="G101" i="144"/>
  <c r="F90" i="144"/>
  <c r="G90" i="144"/>
  <c r="I90" i="144" s="1"/>
  <c r="G96" i="144"/>
  <c r="G102" i="144"/>
  <c r="F91" i="144"/>
  <c r="G91" i="144"/>
  <c r="I91" i="144" s="1"/>
  <c r="G97" i="144"/>
  <c r="I97" i="144"/>
  <c r="I98" i="144" s="1"/>
  <c r="F106" i="144"/>
  <c r="F107" i="144" s="1"/>
  <c r="H107" i="144" s="1"/>
  <c r="F108" i="144"/>
  <c r="F109" i="144"/>
  <c r="F110" i="144"/>
  <c r="I113" i="144"/>
  <c r="H113" i="144"/>
  <c r="G115" i="144"/>
  <c r="H115" i="144" s="1"/>
  <c r="F115" i="144"/>
  <c r="G116" i="144"/>
  <c r="F116" i="144"/>
  <c r="G118" i="144"/>
  <c r="H118" i="144" s="1"/>
  <c r="F118" i="144"/>
  <c r="H119" i="144"/>
  <c r="H120" i="144"/>
  <c r="H123" i="144"/>
  <c r="H124" i="144"/>
  <c r="H125" i="144"/>
  <c r="H126" i="144"/>
  <c r="F127" i="144"/>
  <c r="H128" i="144"/>
  <c r="J128" i="144"/>
  <c r="J129" i="144" s="1"/>
  <c r="F183" i="144"/>
  <c r="F184" i="144"/>
  <c r="F185" i="144"/>
  <c r="F186" i="144"/>
  <c r="G183" i="144"/>
  <c r="G184" i="144"/>
  <c r="G185" i="144"/>
  <c r="G186" i="144"/>
  <c r="F189" i="144"/>
  <c r="F190" i="144"/>
  <c r="H190" i="144" s="1"/>
  <c r="F191" i="144"/>
  <c r="F192" i="144"/>
  <c r="F193" i="144"/>
  <c r="F194" i="144"/>
  <c r="F195" i="144"/>
  <c r="F196" i="144"/>
  <c r="K201" i="144"/>
  <c r="K205" i="144" s="1"/>
  <c r="F29" i="144"/>
  <c r="F59" i="144"/>
  <c r="F92" i="144" s="1"/>
  <c r="F198" i="144"/>
  <c r="C3" i="145"/>
  <c r="F102" i="144"/>
  <c r="H102" i="144" s="1"/>
  <c r="F32" i="144"/>
  <c r="F31" i="144"/>
  <c r="F30" i="144"/>
  <c r="I185" i="144"/>
  <c r="H26" i="144"/>
  <c r="H27" i="144" s="1"/>
  <c r="H186" i="144"/>
  <c r="H185" i="144"/>
  <c r="G32" i="144"/>
  <c r="G176" i="144"/>
  <c r="F97" i="144"/>
  <c r="K29" i="144"/>
  <c r="K33" i="144"/>
  <c r="K14" i="146"/>
  <c r="K15" i="146" s="1"/>
  <c r="M14" i="146"/>
  <c r="H42" i="144" l="1"/>
  <c r="J42" i="144" s="1"/>
  <c r="J43" i="144" s="1"/>
  <c r="N15" i="146"/>
  <c r="H139" i="144"/>
  <c r="H104" i="144"/>
  <c r="H48" i="144"/>
  <c r="H51" i="144" s="1"/>
  <c r="H52" i="144" s="1"/>
  <c r="J52" i="144" s="1"/>
  <c r="H116" i="144"/>
  <c r="J116" i="144" s="1"/>
  <c r="J113" i="144"/>
  <c r="J114" i="144" s="1"/>
  <c r="L114" i="144" s="1"/>
  <c r="H77" i="144"/>
  <c r="J77" i="144" s="1"/>
  <c r="J134" i="144"/>
  <c r="H153" i="144"/>
  <c r="J153" i="144" s="1"/>
  <c r="J154" i="144" s="1"/>
  <c r="J149" i="144" s="1"/>
  <c r="H97" i="144"/>
  <c r="J97" i="144" s="1"/>
  <c r="J138" i="144"/>
  <c r="J139" i="144" s="1"/>
  <c r="J185" i="144"/>
  <c r="J198" i="144"/>
  <c r="J199" i="144" s="1"/>
  <c r="L199" i="144" s="1"/>
  <c r="H92" i="144"/>
  <c r="J62" i="144"/>
  <c r="H49" i="144"/>
  <c r="J49" i="144" s="1"/>
  <c r="J50" i="144" s="1"/>
  <c r="L50" i="144" s="1"/>
  <c r="J19" i="144"/>
  <c r="J20" i="144" s="1"/>
  <c r="H136" i="144"/>
  <c r="J135" i="144"/>
  <c r="H144" i="144"/>
  <c r="J200" i="144"/>
  <c r="J201" i="144" s="1"/>
  <c r="L201" i="144" s="1"/>
  <c r="H202" i="144"/>
  <c r="H203" i="144" s="1"/>
  <c r="H204" i="144" s="1"/>
  <c r="J204" i="144" s="1"/>
  <c r="J205" i="144" s="1"/>
  <c r="L205" i="144" s="1"/>
  <c r="J142" i="144"/>
  <c r="J143" i="144"/>
  <c r="I174" i="144" s="1"/>
  <c r="J78" i="144"/>
  <c r="G104" i="144"/>
  <c r="H38" i="144"/>
  <c r="H142" i="144"/>
  <c r="H170" i="144"/>
  <c r="J170" i="144" s="1"/>
  <c r="H165" i="144"/>
  <c r="J165" i="144" s="1"/>
  <c r="M15" i="146"/>
  <c r="H143" i="144"/>
  <c r="J26" i="144"/>
  <c r="J27" i="144" s="1"/>
  <c r="L27" i="144" s="1"/>
  <c r="H175" i="144"/>
  <c r="H176" i="144" s="1"/>
  <c r="R20" i="145"/>
  <c r="H66" i="144"/>
  <c r="J63" i="144"/>
  <c r="J66" i="144" s="1"/>
  <c r="D8" i="146"/>
  <c r="N10" i="145"/>
  <c r="K129" i="144"/>
  <c r="L129" i="144" s="1"/>
  <c r="J53" i="144"/>
  <c r="L53" i="144" s="1"/>
  <c r="J82" i="144"/>
  <c r="J157" i="144"/>
  <c r="J158" i="144"/>
  <c r="E159" i="144" s="1"/>
  <c r="J159" i="144" s="1"/>
  <c r="G187" i="144"/>
  <c r="H184" i="144"/>
  <c r="H59" i="144"/>
  <c r="H69" i="144" s="1"/>
  <c r="J57" i="144"/>
  <c r="H91" i="144"/>
  <c r="F171" i="144"/>
  <c r="H171" i="144" s="1"/>
  <c r="J171" i="144" s="1"/>
  <c r="H166" i="144"/>
  <c r="J166" i="144" s="1"/>
  <c r="F98" i="144"/>
  <c r="H98" i="144" s="1"/>
  <c r="J98" i="144" s="1"/>
  <c r="G31" i="144"/>
  <c r="G30" i="144" s="1"/>
  <c r="H32" i="144"/>
  <c r="J32" i="144" s="1"/>
  <c r="J33" i="144" s="1"/>
  <c r="L33" i="144" s="1"/>
  <c r="F96" i="144"/>
  <c r="H96" i="144" s="1"/>
  <c r="H90" i="144"/>
  <c r="H183" i="144"/>
  <c r="L43" i="144"/>
  <c r="P15" i="146"/>
  <c r="R16" i="145"/>
  <c r="J172" i="144"/>
  <c r="K185" i="144" s="1"/>
  <c r="H67" i="144"/>
  <c r="J83" i="144"/>
  <c r="E84" i="144" s="1"/>
  <c r="J84" i="144" s="1"/>
  <c r="J58" i="144"/>
  <c r="J68" i="144" s="1"/>
  <c r="I102" i="144" s="1"/>
  <c r="J102" i="144" s="1"/>
  <c r="K102" i="144" s="1"/>
  <c r="H68" i="144"/>
  <c r="H41" i="144"/>
  <c r="H172" i="144" l="1"/>
  <c r="I172" i="144" s="1"/>
  <c r="J79" i="144"/>
  <c r="J74" i="144" s="1"/>
  <c r="J75" i="144" s="1"/>
  <c r="J76" i="144" s="1"/>
  <c r="H70" i="144"/>
  <c r="H71" i="144" s="1"/>
  <c r="J71" i="144" s="1"/>
  <c r="J72" i="144" s="1"/>
  <c r="L72" i="144" s="1"/>
  <c r="H117" i="144"/>
  <c r="J117" i="144" s="1"/>
  <c r="K117" i="144" s="1"/>
  <c r="L117" i="144" s="1"/>
  <c r="J167" i="144"/>
  <c r="J168" i="144" s="1"/>
  <c r="L168" i="144" s="1"/>
  <c r="J136" i="144"/>
  <c r="J144" i="144"/>
  <c r="I175" i="144" s="1"/>
  <c r="J175" i="144" s="1"/>
  <c r="K175" i="144" s="1"/>
  <c r="H145" i="144"/>
  <c r="H146" i="144" s="1"/>
  <c r="J146" i="144" s="1"/>
  <c r="M17" i="145"/>
  <c r="N17" i="145" s="1"/>
  <c r="M19" i="145"/>
  <c r="D11" i="146" s="1"/>
  <c r="H167" i="144"/>
  <c r="H187" i="144"/>
  <c r="H93" i="144"/>
  <c r="J90" i="144"/>
  <c r="J93" i="144" s="1"/>
  <c r="J94" i="144" s="1"/>
  <c r="L94" i="144" s="1"/>
  <c r="I186" i="144"/>
  <c r="J186" i="144" s="1"/>
  <c r="K186" i="144" s="1"/>
  <c r="J150" i="144"/>
  <c r="J151" i="144" s="1"/>
  <c r="H31" i="144"/>
  <c r="J96" i="144"/>
  <c r="J99" i="144" s="1"/>
  <c r="H99" i="144"/>
  <c r="J59" i="144"/>
  <c r="J69" i="144" s="1"/>
  <c r="I103" i="144" s="1"/>
  <c r="J103" i="144" s="1"/>
  <c r="K103" i="144" s="1"/>
  <c r="J67" i="144"/>
  <c r="G29" i="144"/>
  <c r="H30" i="144"/>
  <c r="J85" i="144"/>
  <c r="J87" i="144"/>
  <c r="J88" i="144" s="1"/>
  <c r="R15" i="146"/>
  <c r="O15" i="146"/>
  <c r="J174" i="144"/>
  <c r="N12" i="145"/>
  <c r="D9" i="146"/>
  <c r="J160" i="144"/>
  <c r="J162" i="144"/>
  <c r="J163" i="144" s="1"/>
  <c r="F8" i="146"/>
  <c r="I99" i="144" l="1"/>
  <c r="D10" i="146"/>
  <c r="D12" i="146" s="1"/>
  <c r="C8" i="146" s="1"/>
  <c r="M21" i="145"/>
  <c r="O19" i="145" s="1"/>
  <c r="I176" i="144"/>
  <c r="N19" i="145"/>
  <c r="I183" i="144"/>
  <c r="J147" i="144"/>
  <c r="J145" i="144"/>
  <c r="J155" i="144" s="1"/>
  <c r="J156" i="144" s="1"/>
  <c r="F10" i="146"/>
  <c r="F14" i="146" s="1"/>
  <c r="J176" i="144"/>
  <c r="K174" i="144"/>
  <c r="K176" i="144" s="1"/>
  <c r="J70" i="144"/>
  <c r="J80" i="144" s="1"/>
  <c r="J81" i="144" s="1"/>
  <c r="I101" i="144"/>
  <c r="H9" i="146"/>
  <c r="Q15" i="146"/>
  <c r="T15" i="146"/>
  <c r="S15" i="146" s="1"/>
  <c r="G28" i="144"/>
  <c r="H29" i="144"/>
  <c r="U8" i="146"/>
  <c r="H11" i="146"/>
  <c r="U11" i="146" s="1"/>
  <c r="H10" i="146" l="1"/>
  <c r="N21" i="145"/>
  <c r="O12" i="145"/>
  <c r="O10" i="145"/>
  <c r="M22" i="145"/>
  <c r="O17" i="145"/>
  <c r="C11" i="146"/>
  <c r="J183" i="144"/>
  <c r="L147" i="144"/>
  <c r="I184" i="144"/>
  <c r="J184" i="144" s="1"/>
  <c r="K184" i="144" s="1"/>
  <c r="C10" i="146"/>
  <c r="C9" i="146"/>
  <c r="G25" i="144"/>
  <c r="H25" i="144" s="1"/>
  <c r="H28" i="144"/>
  <c r="J28" i="144" s="1"/>
  <c r="J29" i="144" s="1"/>
  <c r="L29" i="144" s="1"/>
  <c r="H14" i="146"/>
  <c r="U9" i="146"/>
  <c r="F15" i="146"/>
  <c r="E14" i="146"/>
  <c r="E15" i="146" s="1"/>
  <c r="J101" i="144"/>
  <c r="I104" i="144"/>
  <c r="U10" i="146"/>
  <c r="I187" i="144" l="1"/>
  <c r="J187" i="144"/>
  <c r="K183" i="144"/>
  <c r="K187" i="144" s="1"/>
  <c r="C12" i="146"/>
  <c r="U14" i="146"/>
  <c r="U15" i="146" s="1"/>
  <c r="H15" i="146"/>
  <c r="G14" i="146"/>
  <c r="G15" i="146" s="1"/>
  <c r="K101" i="144"/>
  <c r="K104" i="144" s="1"/>
  <c r="J104" i="144"/>
</calcChain>
</file>

<file path=xl/sharedStrings.xml><?xml version="1.0" encoding="utf-8"?>
<sst xmlns="http://schemas.openxmlformats.org/spreadsheetml/2006/main" count="666" uniqueCount="353">
  <si>
    <t>UNID.</t>
  </si>
  <si>
    <t xml:space="preserve">  CONTRATANTE:</t>
  </si>
  <si>
    <t xml:space="preserve">  OBRA:</t>
  </si>
  <si>
    <t>DESCRIÇÃO  DOS  SERVIÇOS</t>
  </si>
  <si>
    <t>QUANTIDADE</t>
  </si>
  <si>
    <t>m2</t>
  </si>
  <si>
    <t>ÍTEM</t>
  </si>
  <si>
    <t>1.0</t>
  </si>
  <si>
    <t>2.0</t>
  </si>
  <si>
    <t>2.1</t>
  </si>
  <si>
    <t xml:space="preserve">  LOGRADOURO:</t>
  </si>
  <si>
    <t xml:space="preserve">  SEGMENTO:</t>
  </si>
  <si>
    <t xml:space="preserve">  EXTENSÃO:</t>
  </si>
  <si>
    <t xml:space="preserve">  LARGURA MÉDIA:</t>
  </si>
  <si>
    <t xml:space="preserve">  ÁREA  A PAVIMENTAR:</t>
  </si>
  <si>
    <t xml:space="preserve">  DATA:</t>
  </si>
  <si>
    <t>m</t>
  </si>
  <si>
    <t>m3</t>
  </si>
  <si>
    <t>m3xkm</t>
  </si>
  <si>
    <t>73.806/001</t>
  </si>
  <si>
    <t xml:space="preserve"> Pintura de faixas, com tinta base acrílica p/ 2 anos</t>
  </si>
  <si>
    <t>4.S.06.100.21</t>
  </si>
  <si>
    <t>4.S.06.100.22</t>
  </si>
  <si>
    <t xml:space="preserve"> Fornecimento e implantação de placas de sinalização refletivas</t>
  </si>
  <si>
    <t>4.S.06.200.02</t>
  </si>
  <si>
    <t xml:space="preserve"> Pintura de ligação  com RR-1C, sobre a regularização</t>
  </si>
  <si>
    <t xml:space="preserve"> Pintura de setas e zebrado, com tinta base acírilica p/ 2 anos</t>
  </si>
  <si>
    <t xml:space="preserve"> Pintura de ligação  com RR-1C, sobre o pavimento existente</t>
  </si>
  <si>
    <t>1.1</t>
  </si>
  <si>
    <t>MEMORIAL  DE  CÁLCULO</t>
  </si>
  <si>
    <t xml:space="preserve">  LARGURA MÉDIA DO PAVIMENTO PRONTO:</t>
  </si>
  <si>
    <t xml:space="preserve">  ÁREA  DO PAVIMENTO PRONTO:</t>
  </si>
  <si>
    <t>EXTENSÃO                 (m)</t>
  </si>
  <si>
    <t>LARGURA                          (m)</t>
  </si>
  <si>
    <t>ÁREA                             (m2)</t>
  </si>
  <si>
    <t>ESPESSURA                     (m)</t>
  </si>
  <si>
    <t>VOLUME                            (m3)</t>
  </si>
  <si>
    <t>DMT                        (km)</t>
  </si>
  <si>
    <t>MOMENTO                 (m3xkm)</t>
  </si>
  <si>
    <t xml:space="preserve">m2 </t>
  </si>
  <si>
    <t>2.2</t>
  </si>
  <si>
    <t>2.3</t>
  </si>
  <si>
    <t>2.4</t>
  </si>
  <si>
    <t>3.0</t>
  </si>
  <si>
    <t>3.1</t>
  </si>
  <si>
    <t>3.2</t>
  </si>
  <si>
    <t>4.0</t>
  </si>
  <si>
    <t xml:space="preserve"> Escavação de valas - total</t>
  </si>
  <si>
    <t>73.962/004</t>
  </si>
  <si>
    <t xml:space="preserve"> Escavação de valas em 1ª cat.</t>
  </si>
  <si>
    <t xml:space="preserve"> Escavação de valas em 2ª cat.</t>
  </si>
  <si>
    <t xml:space="preserve"> Escavação de valas em 3ª cat.</t>
  </si>
  <si>
    <t>74.164/004</t>
  </si>
  <si>
    <t>73.856/001</t>
  </si>
  <si>
    <t>74.206/001</t>
  </si>
  <si>
    <t>73.766/001</t>
  </si>
  <si>
    <t xml:space="preserve"> Sub-base de macadame hidráulico, inclusive compactação e exclusive transporte</t>
  </si>
  <si>
    <t xml:space="preserve"> Base de brita graduada, inclusive compactação e exclusive transporte</t>
  </si>
  <si>
    <t xml:space="preserve"> Imprimação de base com CM-30</t>
  </si>
  <si>
    <t>72.915</t>
  </si>
  <si>
    <t>7.761</t>
  </si>
  <si>
    <t>4.1</t>
  </si>
  <si>
    <t>4.2</t>
  </si>
  <si>
    <t>4.3</t>
  </si>
  <si>
    <t>4.4</t>
  </si>
  <si>
    <t>5.0</t>
  </si>
  <si>
    <t>5.1</t>
  </si>
  <si>
    <t>5.2</t>
  </si>
  <si>
    <t>6.0</t>
  </si>
  <si>
    <t xml:space="preserve"> Limpeza/Lavagem de pista com jato d'água</t>
  </si>
  <si>
    <t>73.856/002</t>
  </si>
  <si>
    <t>73.856/004</t>
  </si>
  <si>
    <t>73.856/005</t>
  </si>
  <si>
    <t>2.S.04.020.00</t>
  </si>
  <si>
    <t>6.1</t>
  </si>
  <si>
    <t>6.2</t>
  </si>
  <si>
    <t>6.3</t>
  </si>
  <si>
    <t>6.4</t>
  </si>
  <si>
    <t>6.5</t>
  </si>
  <si>
    <t xml:space="preserve"> TERRAPLENAGEM</t>
  </si>
  <si>
    <t>73.672</t>
  </si>
  <si>
    <t xml:space="preserve"> Limpeza mecânica de terreno</t>
  </si>
  <si>
    <t>74.152/001</t>
  </si>
  <si>
    <t xml:space="preserve"> Escavação carga de material de jazida 1ª cat.</t>
  </si>
  <si>
    <t xml:space="preserve"> Transporte comercial em rodovia pavimentada - mat. jazida</t>
  </si>
  <si>
    <t>74.005/002</t>
  </si>
  <si>
    <t>74.203/001</t>
  </si>
  <si>
    <t>74.034/001</t>
  </si>
  <si>
    <t xml:space="preserve"> Espalhamento de material - bota fora</t>
  </si>
  <si>
    <t xml:space="preserve"> Regularização e compactação do sub-leito</t>
  </si>
  <si>
    <t xml:space="preserve"> FabrIcação e aplicação de CBUQ com CAP 50/70 - exclusive transporte</t>
  </si>
  <si>
    <t xml:space="preserve"> Transporte comercial em rodovia pavimentada - CBUQ,</t>
  </si>
  <si>
    <t>7.0</t>
  </si>
  <si>
    <t>7.1</t>
  </si>
  <si>
    <t>74.223/001</t>
  </si>
  <si>
    <t xml:space="preserve"> Meio-fio de concreto pré-moldado, fornecimento e aplicação - 12x15x30x100cm</t>
  </si>
  <si>
    <t xml:space="preserve"> Regularização e compactação manual do terreno</t>
  </si>
  <si>
    <t>74.249/001</t>
  </si>
  <si>
    <t xml:space="preserve"> Lastro de brita 25mm, espessura = 3,00cm</t>
  </si>
  <si>
    <t xml:space="preserve"> Transporte comercial com cam. basc. 6m3, rodovia pavimentada (brita para passeio)</t>
  </si>
  <si>
    <t>73.791/001</t>
  </si>
  <si>
    <t xml:space="preserve"> Pintura com tinta em pó industrializada de cal - uma de mão</t>
  </si>
  <si>
    <t xml:space="preserve"> Caixa coletora 1,20x1,20x1,50m, com fundo e tampa de concreto e paredes de alvenaria</t>
  </si>
  <si>
    <t xml:space="preserve"> Placa para Obra em Chapa de Aço</t>
  </si>
  <si>
    <t xml:space="preserve"> Compactação de aterros</t>
  </si>
  <si>
    <t xml:space="preserve"> Passeios em concreto reguado espessura 5,00cm</t>
  </si>
  <si>
    <t xml:space="preserve"> Transporte local com cam. basc. 6m3, dmt de 400 á 600m, para bota-fora</t>
  </si>
  <si>
    <t xml:space="preserve"> Espalhamento de material de bota-fora</t>
  </si>
  <si>
    <t xml:space="preserve"> Demolição de pavimentação, exclusive transporte do material retirado para bota-fora</t>
  </si>
  <si>
    <t xml:space="preserve"> Lastro de brita para fundo das valas de bueiros</t>
  </si>
  <si>
    <t xml:space="preserve"> Transporte comercial com cam. basc. 6m3, rodovia pavimentada - lastro de brita </t>
  </si>
  <si>
    <t xml:space="preserve"> Reaterro e compactação mecânica de valas sem controle de GC</t>
  </si>
  <si>
    <t>76.444/001</t>
  </si>
  <si>
    <t xml:space="preserve"> Lastro de brita para envelopamento de bueiros em tranversais de ruas</t>
  </si>
  <si>
    <t>73.944/001</t>
  </si>
  <si>
    <t xml:space="preserve"> Concreto simples para envelopamento de bueiros transversais de ruas</t>
  </si>
  <si>
    <t xml:space="preserve"> Transporte comercial com cam. basc. 6m3, rodovia pavimentada - lastro de brita envelopamento</t>
  </si>
  <si>
    <t>73.950/001</t>
  </si>
  <si>
    <t xml:space="preserve"> Caixa boca de lobo 0,30x0,90x0,90m em alvenaria, com grelha de ferro fundido</t>
  </si>
  <si>
    <t xml:space="preserve"> Boca de Bueiro simples tubular D=400mm</t>
  </si>
  <si>
    <t xml:space="preserve"> Boca de Bueiro simples tubular D=600mm</t>
  </si>
  <si>
    <t xml:space="preserve"> Boca de Bueiro simples tubular D=800mm</t>
  </si>
  <si>
    <t xml:space="preserve"> Boca de Bueiro simples tubular D=1000mm</t>
  </si>
  <si>
    <t xml:space="preserve"> Escavação de valas para implantação de drenagem</t>
  </si>
  <si>
    <t xml:space="preserve"> Reaterro das valas de drenagem</t>
  </si>
  <si>
    <t xml:space="preserve"> Dispositivos de drenagem</t>
  </si>
  <si>
    <t xml:space="preserve"> Tubulação de drenagem</t>
  </si>
  <si>
    <t>unid</t>
  </si>
  <si>
    <t>74.222/001</t>
  </si>
  <si>
    <r>
      <t xml:space="preserve"> Escavação, carga e transporte de mat. 1</t>
    </r>
    <r>
      <rPr>
        <sz val="8"/>
        <rFont val="Arial"/>
        <family val="2"/>
      </rPr>
      <t>ª</t>
    </r>
    <r>
      <rPr>
        <sz val="8"/>
        <rFont val="Arial"/>
        <family val="2"/>
      </rPr>
      <t xml:space="preserve"> cat, dmt até 50m</t>
    </r>
  </si>
  <si>
    <t xml:space="preserve"> Transporte comercial em rodovia pavimentada - macadame</t>
  </si>
  <si>
    <t xml:space="preserve"> Transporte comercial em rodovia pavimentada - brita graduada</t>
  </si>
  <si>
    <t>74.209/0001</t>
  </si>
  <si>
    <t xml:space="preserve"> FabrIcação e aplicação de CBUQ com CAP 50/70 - exclusive transporte - capa de rolamento</t>
  </si>
  <si>
    <t>74.245/001</t>
  </si>
  <si>
    <t xml:space="preserve"> Recomposição do pavimento - intervenções no pavimento existente</t>
  </si>
  <si>
    <t>R$/m2</t>
  </si>
  <si>
    <t>% do R$</t>
  </si>
  <si>
    <t xml:space="preserve"> Drenagem - D=0,40m - sob pavimento existente</t>
  </si>
  <si>
    <t xml:space="preserve"> Drenagem - D=0,60m - sob pavimento existente</t>
  </si>
  <si>
    <t xml:space="preserve"> Drenagem - D=0,40m - sob passeio</t>
  </si>
  <si>
    <t xml:space="preserve"> Drenagem - D=0,60m - sob passeio</t>
  </si>
  <si>
    <t xml:space="preserve"> Drenagem - D=0,40m - sob pavimento novo</t>
  </si>
  <si>
    <t xml:space="preserve"> Drenagem - D=0,60m - sob pavimento novo</t>
  </si>
  <si>
    <t xml:space="preserve"> Drenagem - D=0,40m - TOTAL</t>
  </si>
  <si>
    <t xml:space="preserve"> Drenagem - D=0,60m - TOTAL</t>
  </si>
  <si>
    <t xml:space="preserve"> Transporte local , dmt de 400 á 600m, mat. de escavação de valas inadequado para reaterro</t>
  </si>
  <si>
    <t xml:space="preserve"> Transporte local, dmt de 800 á 1000m, mat. de jazida para reaterro bueiros</t>
  </si>
  <si>
    <t xml:space="preserve"> Escavação e carga de mat. jazida - para reaterro de bueiros, substituição do mat. escavado</t>
  </si>
  <si>
    <t xml:space="preserve"> Drenagem - D=0,40m - reaterro com brita (lateral do tubo sob pavimento)</t>
  </si>
  <si>
    <t xml:space="preserve"> Drenagem - D=0,60m - reaterro com brita (lateral do tubo sob pavimento)</t>
  </si>
  <si>
    <t xml:space="preserve"> Drenagem - D=0,40m - reaterro com concreto (sobre o tubo sob pavimento)</t>
  </si>
  <si>
    <t xml:space="preserve"> Drenagem - D=0,60m - reaterro com concreto (sobre o tubo sob pavimento)</t>
  </si>
  <si>
    <t xml:space="preserve"> Drenagem - D=0,40m - reaterro total</t>
  </si>
  <si>
    <t xml:space="preserve"> Drenagem - D=0,60m - reaterro total</t>
  </si>
  <si>
    <t xml:space="preserve"> Drenagem - D=0,80m - reaterro total</t>
  </si>
  <si>
    <t xml:space="preserve"> Drenagem - D=1,00m - reaterro total</t>
  </si>
  <si>
    <t>volume tubo</t>
  </si>
  <si>
    <t>volume vala</t>
  </si>
  <si>
    <t>área tubo</t>
  </si>
  <si>
    <t>vol. reat. total</t>
  </si>
  <si>
    <t>vol. reat. solo</t>
  </si>
  <si>
    <t xml:space="preserve"> PAVIMENTAÇÃO - PAVIMENTO NOVO</t>
  </si>
  <si>
    <t xml:space="preserve"> FabrIcação e aplicação de CBUQ com CAP 50/70 - exclusive transporte - regularização</t>
  </si>
  <si>
    <t xml:space="preserve"> Transporte comercial em rodovia pavimentada - CBUQ - regularização</t>
  </si>
  <si>
    <t xml:space="preserve"> Transporte comercial em rodovia pavimentada - CBUQ - capa de rolamento</t>
  </si>
  <si>
    <t xml:space="preserve"> PAVIMENTAÇÃO - CAPEAMENTO ASFÁLTICO SOBRE PAVIMENTAÇÃO EM PEDRAS IRREGULARES</t>
  </si>
  <si>
    <t xml:space="preserve"> SERVIÇOS PRELIMINARES</t>
  </si>
  <si>
    <t>2.5</t>
  </si>
  <si>
    <t xml:space="preserve"> DRENAGEM DE ÁGUAS PLUVIAIS</t>
  </si>
  <si>
    <t>4.2.3</t>
  </si>
  <si>
    <t>4.2.4</t>
  </si>
  <si>
    <t>4.2.1</t>
  </si>
  <si>
    <t>4.2.2</t>
  </si>
  <si>
    <t>4.1.4</t>
  </si>
  <si>
    <t>4.1.5</t>
  </si>
  <si>
    <t>4.1.6</t>
  </si>
  <si>
    <t>4.1.7</t>
  </si>
  <si>
    <t>4.1.8</t>
  </si>
  <si>
    <t>4.3.1</t>
  </si>
  <si>
    <t>4.3.2</t>
  </si>
  <si>
    <t>4.3.4</t>
  </si>
  <si>
    <t>4.3.5</t>
  </si>
  <si>
    <t>4.3.6</t>
  </si>
  <si>
    <t>4.3.3</t>
  </si>
  <si>
    <t>4.4.1</t>
  </si>
  <si>
    <t>4.4.2</t>
  </si>
  <si>
    <t>4.4.3</t>
  </si>
  <si>
    <t>4.4.5</t>
  </si>
  <si>
    <t>4.4.6</t>
  </si>
  <si>
    <t>5.3</t>
  </si>
  <si>
    <t>5.4</t>
  </si>
  <si>
    <t>5.5</t>
  </si>
  <si>
    <t>5.6</t>
  </si>
  <si>
    <t>5.7</t>
  </si>
  <si>
    <t>5.8</t>
  </si>
  <si>
    <t xml:space="preserve"> PASSEIOS PÚBLICOS COM ACESSIBILIDADE</t>
  </si>
  <si>
    <t xml:space="preserve"> SINALIZAÇÃO VIÁRIA</t>
  </si>
  <si>
    <t xml:space="preserve"> OBRAS COMPLEMENTARES</t>
  </si>
  <si>
    <t xml:space="preserve"> PAVIMENTAÇÃO</t>
  </si>
  <si>
    <t>3.1.1</t>
  </si>
  <si>
    <t>3.1.2</t>
  </si>
  <si>
    <t>3.2.1</t>
  </si>
  <si>
    <t>3.2.1.1</t>
  </si>
  <si>
    <t>3.2.1.2</t>
  </si>
  <si>
    <t>3.2.1.3</t>
  </si>
  <si>
    <t>3.2.1.4</t>
  </si>
  <si>
    <t>3.2.1.5</t>
  </si>
  <si>
    <t>3.2.1.6</t>
  </si>
  <si>
    <t>3.2.1.7</t>
  </si>
  <si>
    <t xml:space="preserve"> CAPEAMENTO ASFÁLTICO</t>
  </si>
  <si>
    <t xml:space="preserve"> FUNCIONALIDADE DO SISTEMA DE DRENAGEM DE ÁGUAS PLUVIAIS</t>
  </si>
  <si>
    <t>4.1.1</t>
  </si>
  <si>
    <t>4.1.2</t>
  </si>
  <si>
    <t>4.1.3</t>
  </si>
  <si>
    <t xml:space="preserve"> Pintura com tinta acrílica para piso (rampa de acessibilidade)</t>
  </si>
  <si>
    <t>6.8</t>
  </si>
  <si>
    <t>6.9</t>
  </si>
  <si>
    <t>TOTAL  GERAL</t>
  </si>
  <si>
    <t>7.2.3.3</t>
  </si>
  <si>
    <t>7.2.4</t>
  </si>
  <si>
    <t>7.2.4.1</t>
  </si>
  <si>
    <t>7.2.4.2</t>
  </si>
  <si>
    <t>7.2.4.3</t>
  </si>
  <si>
    <t>7.2.4.4</t>
  </si>
  <si>
    <t>7.2.4.5</t>
  </si>
  <si>
    <t>7.2.4.6</t>
  </si>
  <si>
    <t>7.2.4.7</t>
  </si>
  <si>
    <t>7.2.4.8</t>
  </si>
  <si>
    <t>7.2.5</t>
  </si>
  <si>
    <t>7.2.5.1</t>
  </si>
  <si>
    <t>7.2.5.2</t>
  </si>
  <si>
    <t>7.2.5.3</t>
  </si>
  <si>
    <t>7.2.5.4</t>
  </si>
  <si>
    <t>7.2.5.5</t>
  </si>
  <si>
    <t>7.2.5.6</t>
  </si>
  <si>
    <t>7.2.5.7</t>
  </si>
  <si>
    <t>7.2.5.8</t>
  </si>
  <si>
    <t>74.155/002</t>
  </si>
  <si>
    <t xml:space="preserve"> Escavação, carga e transporte de mat. 2ª cat, dmt até 50m</t>
  </si>
  <si>
    <t>QUANTIDADE (Und)</t>
  </si>
  <si>
    <t>3.1.1.1</t>
  </si>
  <si>
    <t>3.1.1.2</t>
  </si>
  <si>
    <t>3.1.1.3</t>
  </si>
  <si>
    <t>3.1.1.4</t>
  </si>
  <si>
    <t>3.1.1.5</t>
  </si>
  <si>
    <t>3.1.1.6</t>
  </si>
  <si>
    <t>3.1.1.7</t>
  </si>
  <si>
    <t>3.1.1.8</t>
  </si>
  <si>
    <t>3.1.1.9</t>
  </si>
  <si>
    <t>3.1.2.1</t>
  </si>
  <si>
    <t>3.1.2.2</t>
  </si>
  <si>
    <t>3.1.2.3</t>
  </si>
  <si>
    <t>3.1.2.4</t>
  </si>
  <si>
    <t>3.1.2.5</t>
  </si>
  <si>
    <t>3.1.2.6</t>
  </si>
  <si>
    <t>3.1.2.7</t>
  </si>
  <si>
    <t>3.1.2.8</t>
  </si>
  <si>
    <t>Colchão de Pó de Pedra</t>
  </si>
  <si>
    <t>73765/1</t>
  </si>
  <si>
    <t>3.1.2.9</t>
  </si>
  <si>
    <t>PAVIMENTAÇÃO COM CBUQ</t>
  </si>
  <si>
    <t>Pedra Irregular de Basalto</t>
  </si>
  <si>
    <t>Extração, Carga e assentamento de pedras irregulares de basalto, exclusive transporte</t>
  </si>
  <si>
    <t>Compactação de Pavimento irregular</t>
  </si>
  <si>
    <t>PAVIMENTAÇÃO COM PEDRA IRREGULAR</t>
  </si>
  <si>
    <t>Prefeitura Municipal de Constantina</t>
  </si>
  <si>
    <t>DESCRIÇÃO  DOS  SERVIÇOS À SEREM REALIZADOS</t>
  </si>
  <si>
    <t>SETEMBRO DE 2014</t>
  </si>
  <si>
    <t>Melhoria na Infraestrutura Urbana</t>
  </si>
  <si>
    <t xml:space="preserve">CÓDIGO SINAPI     </t>
  </si>
  <si>
    <t>ESCAVAÇÃO</t>
  </si>
  <si>
    <t>ATERRO</t>
  </si>
  <si>
    <t xml:space="preserve"> Transporte comercial em rodovia pavimentada - pó de pedra</t>
  </si>
  <si>
    <t>Transporte comercial em rodovia pavimentada - macadame</t>
  </si>
  <si>
    <t>Rejunte de Pavimento irregular</t>
  </si>
  <si>
    <t xml:space="preserve"> Transporte comercial em rodovia pavimentada - pó de pedra p/ rejunte</t>
  </si>
  <si>
    <t xml:space="preserve"> Meio-fio de concreto pré-moldado, fornecimento e aplicação </t>
  </si>
  <si>
    <t xml:space="preserve"> Piso podotátil</t>
  </si>
  <si>
    <t xml:space="preserve"> Suporte metálico c/ implantação DN=21/2" </t>
  </si>
  <si>
    <t xml:space="preserve"> Lombada em CBUQ  exclusive transporte -  ( LARG. 1,50m x 0,08m)</t>
  </si>
  <si>
    <t xml:space="preserve"> Remoção de material inservível para bota-fora - empolamento 35%</t>
  </si>
  <si>
    <t>Rua Ulisses Giacomini</t>
  </si>
  <si>
    <t>Rua Augustino Dominicus Prokop até a Rua Antônio Farezin</t>
  </si>
  <si>
    <t xml:space="preserve">  BDI:</t>
  </si>
  <si>
    <t xml:space="preserve"> Drenagem - D=1,00m - sob pavimento novo</t>
  </si>
  <si>
    <t>BDI 25,86%</t>
  </si>
  <si>
    <t xml:space="preserve"> Drenagem - D=1,00m - TOTAL</t>
  </si>
  <si>
    <t>___________________________________________</t>
  </si>
  <si>
    <t>_________________________________________</t>
  </si>
  <si>
    <t>Prefeito Municipal</t>
  </si>
  <si>
    <t>CRONOGRAMA FÍSICO FINANCEIRO GLOBAL</t>
  </si>
  <si>
    <t>Item</t>
  </si>
  <si>
    <t>DISCRIMINAÇÃO DOS SERVIÇOS</t>
  </si>
  <si>
    <t>Peso</t>
  </si>
  <si>
    <t xml:space="preserve">Valor das Obras </t>
  </si>
  <si>
    <t>MESES</t>
  </si>
  <si>
    <t>%</t>
  </si>
  <si>
    <t>e Serviços</t>
  </si>
  <si>
    <t>Mês 1</t>
  </si>
  <si>
    <t>Mês 2</t>
  </si>
  <si>
    <t>Mês 3</t>
  </si>
  <si>
    <t>Mês 4</t>
  </si>
  <si>
    <t>Mês 5</t>
  </si>
  <si>
    <t>Mês 6</t>
  </si>
  <si>
    <t>TOTAL</t>
  </si>
  <si>
    <t>(R$)</t>
  </si>
  <si>
    <t>R$</t>
  </si>
  <si>
    <t>R$-</t>
  </si>
  <si>
    <t>Total</t>
  </si>
  <si>
    <t>TO-</t>
  </si>
  <si>
    <t>SIMPLES</t>
  </si>
  <si>
    <t>TAL</t>
  </si>
  <si>
    <t>ACUMULADO</t>
  </si>
  <si>
    <t>____________________________</t>
  </si>
  <si>
    <t>_____________________________</t>
  </si>
  <si>
    <t>Pavimentação Asfáltica</t>
  </si>
  <si>
    <t>R$/m²</t>
  </si>
  <si>
    <t xml:space="preserve">  DATA BASE:</t>
  </si>
  <si>
    <t>CÓDIGO  SINAPI               (MAI/21)</t>
  </si>
  <si>
    <t xml:space="preserve"> SERVIÇOS INICIAIS</t>
  </si>
  <si>
    <t>M²</t>
  </si>
  <si>
    <t>composição 2</t>
  </si>
  <si>
    <t>composição 4</t>
  </si>
  <si>
    <t>MOBILIZAÇÃO dmt= 13km vm =60km/h</t>
  </si>
  <si>
    <t>unidade</t>
  </si>
  <si>
    <t xml:space="preserve">Custo Unitário </t>
  </si>
  <si>
    <t>BDI</t>
  </si>
  <si>
    <t>(%)</t>
  </si>
  <si>
    <t>PREÇO UNITÁRIO (R$)</t>
  </si>
  <si>
    <t>PREÇO  TOTAL                                                         (R$)</t>
  </si>
  <si>
    <t>RECAPEAMENTO</t>
  </si>
  <si>
    <t>LIMPEZA DE SUPERFÍCIE COM JATO DE ALTA PRESSÃO AF_04/2019</t>
  </si>
  <si>
    <t>composição 6</t>
  </si>
  <si>
    <t>PINTURA DE LIGAÇÃO COM EMULSÃO RRC-1C</t>
  </si>
  <si>
    <t>composição 1</t>
  </si>
  <si>
    <t>CONSTRUÇÃO DE PAVIMENTO COM APLICAÇÃO DE CONCRETO BETUMINOSO USINADO A QUENTE (CBUQ), CAMADA DE ROLAMENTO</t>
  </si>
  <si>
    <t>3cm</t>
  </si>
  <si>
    <t>esp.</t>
  </si>
  <si>
    <t>TRANSPORTE DE CAMINHÃO BASCULANTE DE 10m³, EM VIA PAV. DMT ATÉ 30KM (UNIDADE: M³XKM) AF 07/2020</t>
  </si>
  <si>
    <t>M³XKM</t>
  </si>
  <si>
    <t>13KM</t>
  </si>
  <si>
    <t>SINALIZAÇÃO</t>
  </si>
  <si>
    <t>SINALIZAÇÃO HORIZONTAL COM TINTA RETRORREFLETIVA A BASE DE RESINA ACRÍLICA COM MICROESFERAS DE VIDRO</t>
  </si>
  <si>
    <t>SERVIÇOS FINAIS</t>
  </si>
  <si>
    <t>composição 3</t>
  </si>
  <si>
    <t>DESMOBILIZAÇÃO dmt= 13km vm=60km/h</t>
  </si>
  <si>
    <t>Engª Civil Renata Cenci Signor</t>
  </si>
  <si>
    <t>CREA 093177</t>
  </si>
  <si>
    <t>Fidelvino Menegazzo</t>
  </si>
  <si>
    <t>PLANILHA  ORÇAMENTÁRIA - RECAPEAMENTO RUA CANTÍDIO RODRIGUES DE ALMEIDA</t>
  </si>
  <si>
    <t>Rua Cantídio Rodrigues de Almeida</t>
  </si>
  <si>
    <t>Constantina, 04 de maio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</si>
</sst>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_(* #,##0.000_);_(* \(#,##0.000\);_(* &quot;-&quot;??_);_(@_)"/>
    <numFmt numFmtId="167" formatCode="0.0"/>
  </numFmts>
  <fonts count="41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.5"/>
      <name val="Arial"/>
      <family val="2"/>
    </font>
    <font>
      <sz val="10"/>
      <color indexed="2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b/>
      <sz val="8"/>
      <color indexed="10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b/>
      <sz val="9.5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Arial Black"/>
      <family val="2"/>
    </font>
    <font>
      <sz val="8"/>
      <name val="Arial Black"/>
      <family val="2"/>
    </font>
    <font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5"/>
      <name val="Times New Roman"/>
      <family val="1"/>
    </font>
    <font>
      <b/>
      <sz val="7.5"/>
      <name val="Times New Roman"/>
      <family val="1"/>
    </font>
    <font>
      <sz val="9"/>
      <name val="Times New Roman"/>
      <family val="1"/>
    </font>
    <font>
      <sz val="9"/>
      <name val="Arial Black"/>
      <family val="2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9F0F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1">
    <xf numFmtId="0" fontId="0" fillId="0" borderId="0" xfId="0"/>
    <xf numFmtId="0" fontId="3" fillId="2" borderId="0" xfId="0" applyFont="1" applyFill="1" applyBorder="1" applyAlignment="1" applyProtection="1"/>
    <xf numFmtId="0" fontId="3" fillId="2" borderId="0" xfId="0" applyFont="1" applyFill="1" applyProtection="1"/>
    <xf numFmtId="164" fontId="3" fillId="2" borderId="1" xfId="5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/>
    <xf numFmtId="0" fontId="3" fillId="2" borderId="3" xfId="0" applyFont="1" applyFill="1" applyBorder="1" applyAlignment="1" applyProtection="1">
      <alignment horizontal="right"/>
    </xf>
    <xf numFmtId="164" fontId="3" fillId="2" borderId="3" xfId="5" applyFont="1" applyFill="1" applyBorder="1" applyAlignment="1" applyProtection="1"/>
    <xf numFmtId="0" fontId="3" fillId="2" borderId="4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 vertical="center"/>
    </xf>
    <xf numFmtId="0" fontId="0" fillId="2" borderId="0" xfId="0" applyFill="1" applyAlignment="1" applyProtection="1">
      <alignment vertical="center"/>
    </xf>
    <xf numFmtId="0" fontId="3" fillId="2" borderId="0" xfId="0" applyFont="1" applyFill="1" applyAlignment="1" applyProtection="1"/>
    <xf numFmtId="0" fontId="6" fillId="2" borderId="0" xfId="0" applyFont="1" applyFill="1" applyAlignment="1" applyProtection="1"/>
    <xf numFmtId="0" fontId="3" fillId="2" borderId="0" xfId="0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horizontal="center"/>
    </xf>
    <xf numFmtId="0" fontId="3" fillId="0" borderId="2" xfId="0" applyFont="1" applyBorder="1" applyAlignment="1" applyProtection="1"/>
    <xf numFmtId="0" fontId="0" fillId="2" borderId="0" xfId="0" applyFill="1" applyProtection="1"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</xf>
    <xf numFmtId="164" fontId="3" fillId="2" borderId="1" xfId="5" applyFont="1" applyFill="1" applyBorder="1" applyAlignment="1" applyProtection="1"/>
    <xf numFmtId="164" fontId="5" fillId="2" borderId="0" xfId="5" applyFont="1" applyFill="1" applyBorder="1" applyAlignment="1" applyProtection="1">
      <alignment vertical="center"/>
      <protection locked="0"/>
    </xf>
    <xf numFmtId="0" fontId="0" fillId="2" borderId="0" xfId="0" applyFill="1" applyBorder="1" applyProtection="1">
      <protection locked="0"/>
    </xf>
    <xf numFmtId="0" fontId="11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/>
    <xf numFmtId="0" fontId="13" fillId="0" borderId="0" xfId="0" applyFont="1" applyFill="1" applyAlignment="1" applyProtection="1"/>
    <xf numFmtId="0" fontId="12" fillId="0" borderId="0" xfId="0" applyFont="1" applyFill="1" applyProtection="1"/>
    <xf numFmtId="0" fontId="11" fillId="0" borderId="0" xfId="0" applyFont="1" applyFill="1" applyProtection="1">
      <protection locked="0"/>
    </xf>
    <xf numFmtId="165" fontId="4" fillId="2" borderId="0" xfId="1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center" wrapText="1"/>
    </xf>
    <xf numFmtId="164" fontId="6" fillId="2" borderId="0" xfId="5" applyFont="1" applyFill="1" applyBorder="1" applyAlignment="1" applyProtection="1"/>
    <xf numFmtId="0" fontId="5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166" fontId="3" fillId="2" borderId="1" xfId="5" applyNumberFormat="1" applyFont="1" applyFill="1" applyBorder="1" applyAlignment="1" applyProtection="1">
      <alignment horizontal="center"/>
    </xf>
    <xf numFmtId="0" fontId="6" fillId="0" borderId="0" xfId="0" applyFont="1" applyFill="1" applyAlignment="1" applyProtection="1"/>
    <xf numFmtId="3" fontId="3" fillId="0" borderId="3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2" xfId="0" applyNumberFormat="1" applyFont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/>
    </xf>
    <xf numFmtId="164" fontId="3" fillId="2" borderId="3" xfId="5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/>
    <xf numFmtId="3" fontId="3" fillId="2" borderId="1" xfId="0" applyNumberFormat="1" applyFont="1" applyFill="1" applyBorder="1" applyAlignment="1" applyProtection="1">
      <alignment horizontal="center"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164" fontId="6" fillId="4" borderId="0" xfId="5" applyFont="1" applyFill="1" applyBorder="1" applyAlignment="1" applyProtection="1"/>
    <xf numFmtId="0" fontId="6" fillId="4" borderId="0" xfId="0" applyFont="1" applyFill="1" applyAlignment="1" applyProtection="1"/>
    <xf numFmtId="0" fontId="3" fillId="2" borderId="2" xfId="0" applyFont="1" applyFill="1" applyBorder="1" applyAlignment="1" applyProtection="1">
      <alignment horizontal="left"/>
    </xf>
    <xf numFmtId="0" fontId="3" fillId="0" borderId="3" xfId="0" applyNumberFormat="1" applyFont="1" applyBorder="1" applyAlignment="1" applyProtection="1">
      <alignment horizontal="left"/>
    </xf>
    <xf numFmtId="3" fontId="3" fillId="2" borderId="3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0" borderId="2" xfId="0" applyNumberFormat="1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/>
    <xf numFmtId="0" fontId="6" fillId="0" borderId="1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left"/>
    </xf>
    <xf numFmtId="164" fontId="3" fillId="0" borderId="5" xfId="5" applyFont="1" applyFill="1" applyBorder="1" applyAlignment="1" applyProtection="1">
      <alignment horizontal="right"/>
    </xf>
    <xf numFmtId="0" fontId="7" fillId="0" borderId="2" xfId="0" applyFont="1" applyFill="1" applyBorder="1" applyAlignment="1"/>
    <xf numFmtId="166" fontId="3" fillId="0" borderId="1" xfId="5" applyNumberFormat="1" applyFont="1" applyFill="1" applyBorder="1" applyAlignment="1" applyProtection="1">
      <alignment horizontal="center"/>
    </xf>
    <xf numFmtId="166" fontId="3" fillId="0" borderId="2" xfId="5" applyNumberFormat="1" applyFont="1" applyFill="1" applyBorder="1" applyAlignment="1" applyProtection="1">
      <alignment horizontal="center"/>
    </xf>
    <xf numFmtId="166" fontId="3" fillId="2" borderId="1" xfId="0" applyNumberFormat="1" applyFont="1" applyFill="1" applyBorder="1" applyAlignment="1" applyProtection="1">
      <alignment horizontal="center"/>
    </xf>
    <xf numFmtId="166" fontId="3" fillId="5" borderId="1" xfId="5" applyNumberFormat="1" applyFont="1" applyFill="1" applyBorder="1" applyAlignment="1" applyProtection="1">
      <alignment horizontal="center"/>
    </xf>
    <xf numFmtId="166" fontId="3" fillId="0" borderId="1" xfId="0" applyNumberFormat="1" applyFont="1" applyFill="1" applyBorder="1" applyAlignment="1" applyProtection="1">
      <alignment horizontal="center"/>
    </xf>
    <xf numFmtId="166" fontId="3" fillId="0" borderId="1" xfId="0" applyNumberFormat="1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/>
    </xf>
    <xf numFmtId="164" fontId="6" fillId="2" borderId="0" xfId="5" applyFont="1" applyFill="1" applyBorder="1" applyAlignment="1" applyProtection="1">
      <alignment horizontal="center"/>
    </xf>
    <xf numFmtId="164" fontId="6" fillId="2" borderId="0" xfId="5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2" fontId="6" fillId="2" borderId="0" xfId="5" applyNumberFormat="1" applyFont="1" applyFill="1" applyBorder="1" applyAlignment="1" applyProtection="1">
      <alignment horizontal="center"/>
    </xf>
    <xf numFmtId="2" fontId="6" fillId="2" borderId="0" xfId="5" applyNumberFormat="1" applyFont="1" applyFill="1" applyBorder="1" applyAlignment="1" applyProtection="1">
      <alignment horizontal="center" vertical="center"/>
      <protection locked="0"/>
    </xf>
    <xf numFmtId="2" fontId="6" fillId="2" borderId="0" xfId="0" applyNumberFormat="1" applyFont="1" applyFill="1" applyBorder="1" applyAlignment="1" applyProtection="1">
      <alignment horizontal="center" vertical="center"/>
      <protection locked="0"/>
    </xf>
    <xf numFmtId="2" fontId="6" fillId="2" borderId="0" xfId="0" applyNumberFormat="1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</xf>
    <xf numFmtId="166" fontId="3" fillId="0" borderId="4" xfId="0" applyNumberFormat="1" applyFont="1" applyFill="1" applyBorder="1" applyAlignment="1" applyProtection="1">
      <alignment horizontal="center"/>
    </xf>
    <xf numFmtId="166" fontId="3" fillId="0" borderId="4" xfId="5" applyNumberFormat="1" applyFont="1" applyFill="1" applyBorder="1" applyAlignment="1" applyProtection="1">
      <alignment horizontal="center"/>
    </xf>
    <xf numFmtId="166" fontId="3" fillId="2" borderId="6" xfId="5" applyNumberFormat="1" applyFont="1" applyFill="1" applyBorder="1" applyAlignment="1" applyProtection="1">
      <alignment horizontal="center"/>
    </xf>
    <xf numFmtId="166" fontId="6" fillId="2" borderId="1" xfId="5" applyNumberFormat="1" applyFont="1" applyFill="1" applyBorder="1" applyAlignment="1" applyProtection="1">
      <alignment horizontal="center"/>
    </xf>
    <xf numFmtId="166" fontId="6" fillId="0" borderId="1" xfId="5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left"/>
    </xf>
    <xf numFmtId="166" fontId="3" fillId="2" borderId="1" xfId="5" applyNumberFormat="1" applyFont="1" applyFill="1" applyBorder="1" applyAlignment="1" applyProtection="1"/>
    <xf numFmtId="2" fontId="6" fillId="4" borderId="0" xfId="5" applyNumberFormat="1" applyFont="1" applyFill="1" applyBorder="1" applyAlignment="1" applyProtection="1">
      <alignment horizontal="center" wrapText="1"/>
    </xf>
    <xf numFmtId="10" fontId="6" fillId="4" borderId="0" xfId="4" applyNumberFormat="1" applyFont="1" applyFill="1" applyBorder="1" applyAlignment="1" applyProtection="1">
      <alignment horizontal="center" wrapText="1"/>
    </xf>
    <xf numFmtId="0" fontId="3" fillId="4" borderId="0" xfId="0" applyFont="1" applyFill="1" applyAlignment="1" applyProtection="1"/>
    <xf numFmtId="2" fontId="6" fillId="2" borderId="0" xfId="0" applyNumberFormat="1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 wrapText="1"/>
    </xf>
    <xf numFmtId="0" fontId="15" fillId="0" borderId="0" xfId="0" applyFont="1" applyFill="1" applyAlignment="1" applyProtection="1"/>
    <xf numFmtId="0" fontId="3" fillId="0" borderId="0" xfId="0" applyFont="1" applyFill="1" applyAlignment="1" applyProtection="1"/>
    <xf numFmtId="0" fontId="3" fillId="0" borderId="2" xfId="3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6" fillId="2" borderId="6" xfId="0" applyFont="1" applyFill="1" applyBorder="1" applyAlignment="1" applyProtection="1">
      <alignment horizontal="center" wrapText="1"/>
    </xf>
    <xf numFmtId="166" fontId="3" fillId="2" borderId="7" xfId="0" applyNumberFormat="1" applyFont="1" applyFill="1" applyBorder="1" applyAlignment="1" applyProtection="1">
      <alignment horizontal="center" wrapText="1"/>
    </xf>
    <xf numFmtId="166" fontId="3" fillId="2" borderId="6" xfId="0" applyNumberFormat="1" applyFont="1" applyFill="1" applyBorder="1" applyAlignment="1" applyProtection="1">
      <alignment horizontal="center" wrapText="1"/>
    </xf>
    <xf numFmtId="3" fontId="3" fillId="0" borderId="1" xfId="3" applyNumberFormat="1" applyFont="1" applyBorder="1" applyAlignment="1">
      <alignment horizontal="center"/>
    </xf>
    <xf numFmtId="0" fontId="3" fillId="0" borderId="2" xfId="3" applyFont="1" applyFill="1" applyBorder="1" applyAlignment="1">
      <alignment horizontal="left"/>
    </xf>
    <xf numFmtId="166" fontId="3" fillId="2" borderId="1" xfId="5" applyNumberFormat="1" applyFont="1" applyFill="1" applyBorder="1" applyAlignment="1"/>
    <xf numFmtId="0" fontId="0" fillId="2" borderId="0" xfId="0" applyFill="1" applyAlignment="1" applyProtection="1">
      <protection locked="0"/>
    </xf>
    <xf numFmtId="166" fontId="3" fillId="2" borderId="1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166" fontId="3" fillId="2" borderId="1" xfId="0" applyNumberFormat="1" applyFont="1" applyFill="1" applyBorder="1" applyAlignment="1" applyProtection="1">
      <alignment horizontal="center" wrapText="1"/>
    </xf>
    <xf numFmtId="166" fontId="3" fillId="2" borderId="2" xfId="0" applyNumberFormat="1" applyFont="1" applyFill="1" applyBorder="1" applyAlignment="1" applyProtection="1">
      <alignment horizontal="center" wrapText="1"/>
    </xf>
    <xf numFmtId="166" fontId="3" fillId="2" borderId="4" xfId="0" applyNumberFormat="1" applyFont="1" applyFill="1" applyBorder="1" applyAlignment="1" applyProtection="1">
      <alignment horizontal="center" wrapText="1"/>
    </xf>
    <xf numFmtId="166" fontId="3" fillId="5" borderId="1" xfId="0" applyNumberFormat="1" applyFont="1" applyFill="1" applyBorder="1" applyAlignment="1" applyProtection="1">
      <alignment horizont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0" fontId="8" fillId="2" borderId="7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wrapText="1"/>
    </xf>
    <xf numFmtId="0" fontId="3" fillId="0" borderId="6" xfId="0" applyFont="1" applyFill="1" applyBorder="1" applyAlignment="1" applyProtection="1">
      <alignment horizontal="center" wrapText="1"/>
    </xf>
    <xf numFmtId="0" fontId="3" fillId="0" borderId="10" xfId="0" applyNumberFormat="1" applyFont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wrapText="1"/>
    </xf>
    <xf numFmtId="0" fontId="10" fillId="2" borderId="2" xfId="0" applyFont="1" applyFill="1" applyBorder="1" applyAlignment="1" applyProtection="1">
      <alignment horizontal="center" wrapText="1"/>
    </xf>
    <xf numFmtId="166" fontId="10" fillId="2" borderId="4" xfId="0" applyNumberFormat="1" applyFont="1" applyFill="1" applyBorder="1" applyAlignment="1" applyProtection="1">
      <alignment horizontal="center" wrapText="1"/>
    </xf>
    <xf numFmtId="166" fontId="10" fillId="2" borderId="1" xfId="0" applyNumberFormat="1" applyFont="1" applyFill="1" applyBorder="1" applyAlignment="1" applyProtection="1">
      <alignment horizontal="center" wrapText="1"/>
    </xf>
    <xf numFmtId="166" fontId="10" fillId="2" borderId="2" xfId="0" applyNumberFormat="1" applyFont="1" applyFill="1" applyBorder="1" applyAlignment="1" applyProtection="1">
      <alignment horizontal="center" wrapText="1"/>
    </xf>
    <xf numFmtId="166" fontId="3" fillId="2" borderId="4" xfId="0" applyNumberFormat="1" applyFont="1" applyFill="1" applyBorder="1" applyAlignment="1" applyProtection="1">
      <alignment horizontal="center"/>
    </xf>
    <xf numFmtId="166" fontId="3" fillId="2" borderId="4" xfId="5" applyNumberFormat="1" applyFont="1" applyFill="1" applyBorder="1" applyAlignment="1" applyProtection="1">
      <alignment horizontal="center"/>
    </xf>
    <xf numFmtId="166" fontId="3" fillId="2" borderId="2" xfId="5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166" fontId="6" fillId="2" borderId="4" xfId="5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wrapText="1"/>
    </xf>
    <xf numFmtId="166" fontId="3" fillId="5" borderId="4" xfId="0" applyNumberFormat="1" applyFont="1" applyFill="1" applyBorder="1" applyAlignment="1" applyProtection="1">
      <alignment horizontal="center" wrapText="1"/>
    </xf>
    <xf numFmtId="166" fontId="3" fillId="3" borderId="1" xfId="5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wrapText="1"/>
    </xf>
    <xf numFmtId="0" fontId="15" fillId="4" borderId="0" xfId="0" applyFont="1" applyFill="1" applyAlignment="1" applyProtection="1"/>
    <xf numFmtId="0" fontId="16" fillId="0" borderId="0" xfId="0" applyFont="1" applyFill="1" applyAlignment="1" applyProtection="1"/>
    <xf numFmtId="0" fontId="16" fillId="4" borderId="0" xfId="0" applyFont="1" applyFill="1" applyAlignment="1" applyProtection="1"/>
    <xf numFmtId="0" fontId="3" fillId="4" borderId="0" xfId="0" applyFont="1" applyFill="1" applyBorder="1" applyAlignment="1" applyProtection="1">
      <alignment horizontal="center" wrapText="1"/>
    </xf>
    <xf numFmtId="0" fontId="3" fillId="2" borderId="0" xfId="0" applyFont="1" applyFill="1" applyProtection="1">
      <protection locked="0"/>
    </xf>
    <xf numFmtId="166" fontId="3" fillId="3" borderId="1" xfId="0" applyNumberFormat="1" applyFont="1" applyFill="1" applyBorder="1" applyAlignment="1" applyProtection="1">
      <alignment horizontal="center" wrapText="1"/>
    </xf>
    <xf numFmtId="166" fontId="3" fillId="3" borderId="4" xfId="0" applyNumberFormat="1" applyFont="1" applyFill="1" applyBorder="1" applyAlignment="1" applyProtection="1">
      <alignment horizontal="center" wrapText="1"/>
    </xf>
    <xf numFmtId="166" fontId="7" fillId="2" borderId="1" xfId="0" applyNumberFormat="1" applyFont="1" applyFill="1" applyBorder="1" applyAlignment="1" applyProtection="1">
      <protection locked="0"/>
    </xf>
    <xf numFmtId="166" fontId="7" fillId="0" borderId="1" xfId="5" applyNumberFormat="1" applyFont="1" applyFill="1" applyBorder="1" applyAlignment="1" applyProtection="1">
      <alignment horizontal="center"/>
    </xf>
    <xf numFmtId="166" fontId="7" fillId="5" borderId="1" xfId="5" applyNumberFormat="1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righ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64" fontId="4" fillId="2" borderId="0" xfId="5" applyFont="1" applyFill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43" fontId="4" fillId="2" borderId="0" xfId="0" applyNumberFormat="1" applyFont="1" applyFill="1" applyAlignment="1" applyProtection="1">
      <alignment vertical="center"/>
      <protection locked="0"/>
    </xf>
    <xf numFmtId="2" fontId="6" fillId="2" borderId="11" xfId="1" applyNumberFormat="1" applyFont="1" applyFill="1" applyBorder="1" applyAlignment="1" applyProtection="1">
      <alignment horizontal="center" vertical="center"/>
    </xf>
    <xf numFmtId="10" fontId="6" fillId="2" borderId="0" xfId="4" applyNumberFormat="1" applyFont="1" applyFill="1" applyBorder="1" applyAlignment="1" applyProtection="1">
      <alignment horizontal="center" vertical="center"/>
    </xf>
    <xf numFmtId="3" fontId="3" fillId="2" borderId="12" xfId="0" applyNumberFormat="1" applyFont="1" applyFill="1" applyBorder="1" applyAlignment="1" applyProtection="1">
      <alignment horizontal="center"/>
    </xf>
    <xf numFmtId="0" fontId="3" fillId="0" borderId="7" xfId="3" applyFont="1" applyBorder="1" applyAlignment="1">
      <alignment horizontal="left"/>
    </xf>
    <xf numFmtId="166" fontId="3" fillId="2" borderId="6" xfId="0" applyNumberFormat="1" applyFont="1" applyFill="1" applyBorder="1" applyAlignment="1" applyProtection="1">
      <alignment horizontal="center"/>
    </xf>
    <xf numFmtId="166" fontId="3" fillId="5" borderId="6" xfId="5" applyNumberFormat="1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 wrapText="1"/>
    </xf>
    <xf numFmtId="0" fontId="6" fillId="2" borderId="9" xfId="0" applyFont="1" applyFill="1" applyBorder="1" applyAlignment="1" applyProtection="1">
      <alignment horizontal="center" wrapText="1"/>
    </xf>
    <xf numFmtId="0" fontId="10" fillId="2" borderId="10" xfId="0" applyFont="1" applyFill="1" applyBorder="1" applyAlignment="1" applyProtection="1">
      <alignment horizontal="center" wrapText="1"/>
    </xf>
    <xf numFmtId="166" fontId="10" fillId="2" borderId="13" xfId="0" applyNumberFormat="1" applyFont="1" applyFill="1" applyBorder="1" applyAlignment="1" applyProtection="1">
      <alignment horizontal="center" wrapText="1"/>
    </xf>
    <xf numFmtId="166" fontId="10" fillId="2" borderId="9" xfId="0" applyNumberFormat="1" applyFont="1" applyFill="1" applyBorder="1" applyAlignment="1" applyProtection="1">
      <alignment horizontal="center" wrapText="1"/>
    </xf>
    <xf numFmtId="166" fontId="10" fillId="2" borderId="10" xfId="0" applyNumberFormat="1" applyFont="1" applyFill="1" applyBorder="1" applyAlignment="1" applyProtection="1">
      <alignment horizontal="center" wrapText="1"/>
    </xf>
    <xf numFmtId="166" fontId="3" fillId="2" borderId="13" xfId="0" applyNumberFormat="1" applyFont="1" applyFill="1" applyBorder="1" applyAlignment="1" applyProtection="1">
      <alignment horizontal="center" wrapText="1"/>
    </xf>
    <xf numFmtId="166" fontId="3" fillId="2" borderId="9" xfId="0" applyNumberFormat="1" applyFont="1" applyFill="1" applyBorder="1" applyAlignment="1" applyProtection="1">
      <alignment horizontal="center" wrapText="1"/>
    </xf>
    <xf numFmtId="166" fontId="3" fillId="3" borderId="9" xfId="5" applyNumberFormat="1" applyFont="1" applyFill="1" applyBorder="1" applyAlignment="1" applyProtection="1">
      <alignment horizontal="center"/>
    </xf>
    <xf numFmtId="166" fontId="3" fillId="5" borderId="2" xfId="0" applyNumberFormat="1" applyFont="1" applyFill="1" applyBorder="1" applyAlignment="1" applyProtection="1">
      <alignment horizontal="center" wrapText="1"/>
    </xf>
    <xf numFmtId="0" fontId="6" fillId="6" borderId="1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/>
    <xf numFmtId="164" fontId="6" fillId="6" borderId="4" xfId="0" applyNumberFormat="1" applyFont="1" applyFill="1" applyBorder="1" applyAlignment="1" applyProtection="1">
      <alignment horizontal="center"/>
    </xf>
    <xf numFmtId="164" fontId="3" fillId="6" borderId="4" xfId="5" applyNumberFormat="1" applyFont="1" applyFill="1" applyBorder="1" applyAlignment="1" applyProtection="1">
      <alignment horizontal="center"/>
    </xf>
    <xf numFmtId="164" fontId="3" fillId="6" borderId="1" xfId="5" applyNumberFormat="1" applyFont="1" applyFill="1" applyBorder="1" applyAlignment="1" applyProtection="1">
      <alignment horizontal="center"/>
    </xf>
    <xf numFmtId="3" fontId="6" fillId="6" borderId="1" xfId="0" applyNumberFormat="1" applyFont="1" applyFill="1" applyBorder="1" applyAlignment="1" applyProtection="1">
      <alignment horizontal="center"/>
    </xf>
    <xf numFmtId="0" fontId="6" fillId="6" borderId="3" xfId="0" applyFont="1" applyFill="1" applyBorder="1" applyAlignment="1" applyProtection="1"/>
    <xf numFmtId="166" fontId="6" fillId="6" borderId="4" xfId="0" applyNumberFormat="1" applyFont="1" applyFill="1" applyBorder="1" applyAlignment="1" applyProtection="1">
      <alignment horizontal="center"/>
    </xf>
    <xf numFmtId="166" fontId="3" fillId="6" borderId="4" xfId="5" applyNumberFormat="1" applyFont="1" applyFill="1" applyBorder="1" applyAlignment="1" applyProtection="1">
      <alignment horizontal="center"/>
    </xf>
    <xf numFmtId="166" fontId="3" fillId="6" borderId="1" xfId="5" applyNumberFormat="1" applyFont="1" applyFill="1" applyBorder="1" applyAlignment="1" applyProtection="1">
      <alignment horizontal="center"/>
    </xf>
    <xf numFmtId="3" fontId="3" fillId="6" borderId="1" xfId="0" applyNumberFormat="1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left"/>
    </xf>
    <xf numFmtId="0" fontId="3" fillId="6" borderId="1" xfId="0" applyFont="1" applyFill="1" applyBorder="1" applyAlignment="1" applyProtection="1">
      <alignment horizontal="center"/>
    </xf>
    <xf numFmtId="166" fontId="3" fillId="6" borderId="4" xfId="0" applyNumberFormat="1" applyFont="1" applyFill="1" applyBorder="1" applyAlignment="1" applyProtection="1">
      <alignment horizontal="center"/>
    </xf>
    <xf numFmtId="166" fontId="3" fillId="6" borderId="2" xfId="5" applyNumberFormat="1" applyFont="1" applyFill="1" applyBorder="1" applyAlignment="1" applyProtection="1">
      <alignment horizontal="center"/>
    </xf>
    <xf numFmtId="0" fontId="6" fillId="6" borderId="7" xfId="0" applyFont="1" applyFill="1" applyBorder="1" applyAlignment="1" applyProtection="1">
      <alignment horizontal="center"/>
    </xf>
    <xf numFmtId="3" fontId="3" fillId="6" borderId="6" xfId="0" applyNumberFormat="1" applyFont="1" applyFill="1" applyBorder="1" applyAlignment="1" applyProtection="1">
      <alignment horizontal="center"/>
    </xf>
    <xf numFmtId="0" fontId="6" fillId="6" borderId="14" xfId="0" applyFont="1" applyFill="1" applyBorder="1" applyAlignment="1" applyProtection="1"/>
    <xf numFmtId="0" fontId="3" fillId="6" borderId="6" xfId="0" applyFont="1" applyFill="1" applyBorder="1" applyAlignment="1" applyProtection="1">
      <alignment horizontal="center"/>
    </xf>
    <xf numFmtId="166" fontId="3" fillId="6" borderId="6" xfId="0" applyNumberFormat="1" applyFont="1" applyFill="1" applyBorder="1" applyAlignment="1" applyProtection="1">
      <alignment horizontal="center"/>
    </xf>
    <xf numFmtId="166" fontId="3" fillId="6" borderId="6" xfId="5" applyNumberFormat="1" applyFont="1" applyFill="1" applyBorder="1" applyAlignment="1" applyProtection="1">
      <alignment horizontal="center"/>
    </xf>
    <xf numFmtId="166" fontId="3" fillId="6" borderId="6" xfId="0" applyNumberFormat="1" applyFont="1" applyFill="1" applyBorder="1" applyAlignment="1" applyProtection="1"/>
    <xf numFmtId="166" fontId="3" fillId="6" borderId="1" xfId="0" applyNumberFormat="1" applyFont="1" applyFill="1" applyBorder="1" applyAlignment="1" applyProtection="1">
      <alignment horizontal="center"/>
    </xf>
    <xf numFmtId="166" fontId="3" fillId="6" borderId="1" xfId="0" applyNumberFormat="1" applyFont="1" applyFill="1" applyBorder="1" applyAlignment="1" applyProtection="1"/>
    <xf numFmtId="166" fontId="14" fillId="6" borderId="4" xfId="0" applyNumberFormat="1" applyFont="1" applyFill="1" applyBorder="1" applyAlignment="1" applyProtection="1">
      <alignment horizontal="center"/>
    </xf>
    <xf numFmtId="0" fontId="20" fillId="2" borderId="15" xfId="0" applyFont="1" applyFill="1" applyBorder="1" applyAlignment="1" applyProtection="1"/>
    <xf numFmtId="0" fontId="21" fillId="2" borderId="15" xfId="0" applyFont="1" applyFill="1" applyBorder="1" applyAlignment="1" applyProtection="1"/>
    <xf numFmtId="0" fontId="18" fillId="2" borderId="15" xfId="0" applyFont="1" applyFill="1" applyBorder="1" applyAlignment="1" applyProtection="1">
      <alignment horizontal="center"/>
    </xf>
    <xf numFmtId="0" fontId="18" fillId="2" borderId="15" xfId="0" applyFont="1" applyFill="1" applyBorder="1" applyAlignment="1" applyProtection="1"/>
    <xf numFmtId="0" fontId="19" fillId="2" borderId="16" xfId="0" applyFont="1" applyFill="1" applyBorder="1" applyAlignment="1" applyProtection="1">
      <alignment horizontal="left" vertical="center"/>
    </xf>
    <xf numFmtId="0" fontId="18" fillId="2" borderId="16" xfId="0" applyFont="1" applyFill="1" applyBorder="1" applyAlignment="1" applyProtection="1">
      <alignment horizontal="left" vertical="center"/>
    </xf>
    <xf numFmtId="0" fontId="18" fillId="2" borderId="16" xfId="0" applyFont="1" applyFill="1" applyBorder="1" applyAlignment="1" applyProtection="1">
      <alignment vertical="center"/>
    </xf>
    <xf numFmtId="0" fontId="18" fillId="0" borderId="16" xfId="0" applyFont="1" applyFill="1" applyBorder="1" applyAlignment="1" applyProtection="1">
      <alignment vertical="center"/>
    </xf>
    <xf numFmtId="17" fontId="19" fillId="2" borderId="16" xfId="0" applyNumberFormat="1" applyFont="1" applyFill="1" applyBorder="1" applyAlignment="1" applyProtection="1">
      <alignment horizontal="right" vertical="center"/>
    </xf>
    <xf numFmtId="0" fontId="19" fillId="0" borderId="16" xfId="0" applyFont="1" applyFill="1" applyBorder="1" applyAlignment="1" applyProtection="1">
      <alignment horizontal="left" vertical="center"/>
    </xf>
    <xf numFmtId="166" fontId="3" fillId="7" borderId="1" xfId="5" applyNumberFormat="1" applyFont="1" applyFill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/>
    </xf>
    <xf numFmtId="0" fontId="6" fillId="7" borderId="3" xfId="0" applyFont="1" applyFill="1" applyBorder="1" applyAlignment="1" applyProtection="1"/>
    <xf numFmtId="0" fontId="3" fillId="7" borderId="4" xfId="0" applyFont="1" applyFill="1" applyBorder="1" applyAlignment="1" applyProtection="1">
      <alignment horizontal="center"/>
    </xf>
    <xf numFmtId="164" fontId="3" fillId="7" borderId="1" xfId="5" applyFont="1" applyFill="1" applyBorder="1" applyAlignment="1" applyProtection="1">
      <alignment horizontal="center"/>
    </xf>
    <xf numFmtId="164" fontId="3" fillId="7" borderId="5" xfId="5" applyFont="1" applyFill="1" applyBorder="1" applyAlignment="1" applyProtection="1">
      <alignment horizontal="right"/>
    </xf>
    <xf numFmtId="164" fontId="6" fillId="7" borderId="1" xfId="5" applyFont="1" applyFill="1" applyBorder="1" applyAlignment="1" applyProtection="1"/>
    <xf numFmtId="3" fontId="3" fillId="7" borderId="1" xfId="0" applyNumberFormat="1" applyFont="1" applyFill="1" applyBorder="1" applyAlignment="1" applyProtection="1">
      <alignment horizontal="center"/>
    </xf>
    <xf numFmtId="0" fontId="6" fillId="7" borderId="2" xfId="0" applyFont="1" applyFill="1" applyBorder="1" applyAlignment="1" applyProtection="1"/>
    <xf numFmtId="0" fontId="3" fillId="7" borderId="3" xfId="0" applyFont="1" applyFill="1" applyBorder="1" applyAlignment="1" applyProtection="1">
      <alignment horizontal="right"/>
    </xf>
    <xf numFmtId="164" fontId="3" fillId="7" borderId="3" xfId="5" applyFont="1" applyFill="1" applyBorder="1" applyAlignment="1" applyProtection="1"/>
    <xf numFmtId="0" fontId="3" fillId="7" borderId="4" xfId="0" applyFont="1" applyFill="1" applyBorder="1" applyAlignment="1" applyProtection="1"/>
    <xf numFmtId="0" fontId="3" fillId="7" borderId="3" xfId="0" applyFont="1" applyFill="1" applyBorder="1" applyAlignment="1" applyProtection="1">
      <alignment horizontal="center" wrapText="1"/>
    </xf>
    <xf numFmtId="0" fontId="3" fillId="7" borderId="4" xfId="0" applyFont="1" applyFill="1" applyBorder="1" applyAlignment="1" applyProtection="1">
      <alignment horizontal="center" wrapText="1"/>
    </xf>
    <xf numFmtId="164" fontId="6" fillId="7" borderId="1" xfId="0" applyNumberFormat="1" applyFont="1" applyFill="1" applyBorder="1" applyAlignment="1" applyProtection="1">
      <alignment horizontal="center" wrapText="1"/>
    </xf>
    <xf numFmtId="0" fontId="6" fillId="7" borderId="17" xfId="0" applyFont="1" applyFill="1" applyBorder="1" applyAlignment="1" applyProtection="1">
      <alignment horizontal="center"/>
    </xf>
    <xf numFmtId="0" fontId="6" fillId="7" borderId="18" xfId="0" applyFont="1" applyFill="1" applyBorder="1" applyAlignment="1" applyProtection="1">
      <alignment horizontal="left"/>
    </xf>
    <xf numFmtId="0" fontId="6" fillId="7" borderId="19" xfId="0" applyFont="1" applyFill="1" applyBorder="1" applyAlignment="1" applyProtection="1"/>
    <xf numFmtId="0" fontId="3" fillId="7" borderId="19" xfId="0" applyFont="1" applyFill="1" applyBorder="1" applyAlignment="1" applyProtection="1">
      <alignment horizontal="center"/>
    </xf>
    <xf numFmtId="164" fontId="3" fillId="7" borderId="17" xfId="5" applyFont="1" applyFill="1" applyBorder="1" applyAlignment="1" applyProtection="1">
      <alignment horizontal="center"/>
    </xf>
    <xf numFmtId="164" fontId="3" fillId="7" borderId="20" xfId="5" applyFont="1" applyFill="1" applyBorder="1" applyAlignment="1" applyProtection="1">
      <alignment horizontal="right"/>
    </xf>
    <xf numFmtId="164" fontId="6" fillId="7" borderId="17" xfId="5" applyFont="1" applyFill="1" applyBorder="1" applyAlignment="1" applyProtection="1"/>
    <xf numFmtId="0" fontId="6" fillId="7" borderId="21" xfId="0" applyFont="1" applyFill="1" applyBorder="1" applyAlignment="1" applyProtection="1">
      <alignment horizontal="left"/>
    </xf>
    <xf numFmtId="0" fontId="26" fillId="9" borderId="22" xfId="0" applyFont="1" applyFill="1" applyBorder="1" applyAlignment="1" applyProtection="1"/>
    <xf numFmtId="0" fontId="26" fillId="9" borderId="16" xfId="0" applyFont="1" applyFill="1" applyBorder="1" applyAlignment="1" applyProtection="1"/>
    <xf numFmtId="0" fontId="27" fillId="9" borderId="16" xfId="0" applyFont="1" applyFill="1" applyBorder="1" applyAlignment="1" applyProtection="1">
      <alignment horizontal="left"/>
    </xf>
    <xf numFmtId="0" fontId="26" fillId="9" borderId="22" xfId="0" applyFont="1" applyFill="1" applyBorder="1" applyAlignment="1" applyProtection="1">
      <alignment horizontal="center"/>
    </xf>
    <xf numFmtId="0" fontId="26" fillId="9" borderId="16" xfId="0" applyFont="1" applyFill="1" applyBorder="1" applyAlignment="1" applyProtection="1">
      <alignment horizontal="center"/>
    </xf>
    <xf numFmtId="0" fontId="26" fillId="9" borderId="23" xfId="0" applyFont="1" applyFill="1" applyBorder="1" applyAlignment="1" applyProtection="1"/>
    <xf numFmtId="0" fontId="26" fillId="9" borderId="24" xfId="0" applyFont="1" applyFill="1" applyBorder="1" applyAlignment="1" applyProtection="1">
      <alignment horizontal="left" vertical="center"/>
    </xf>
    <xf numFmtId="0" fontId="26" fillId="9" borderId="0" xfId="0" applyFont="1" applyFill="1" applyBorder="1" applyAlignment="1" applyProtection="1">
      <alignment horizontal="left" vertical="center"/>
    </xf>
    <xf numFmtId="0" fontId="27" fillId="9" borderId="0" xfId="0" applyFont="1" applyFill="1" applyBorder="1" applyAlignment="1" applyProtection="1">
      <alignment horizontal="left" vertical="center"/>
    </xf>
    <xf numFmtId="0" fontId="26" fillId="9" borderId="25" xfId="0" applyFont="1" applyFill="1" applyBorder="1" applyAlignment="1" applyProtection="1">
      <alignment horizontal="left" vertical="center"/>
    </xf>
    <xf numFmtId="0" fontId="27" fillId="9" borderId="15" xfId="0" applyFont="1" applyFill="1" applyBorder="1" applyAlignment="1" applyProtection="1">
      <alignment horizontal="left" vertical="center"/>
    </xf>
    <xf numFmtId="164" fontId="27" fillId="9" borderId="0" xfId="5" applyFont="1" applyFill="1" applyBorder="1" applyAlignment="1" applyProtection="1">
      <alignment horizontal="left" vertical="center"/>
    </xf>
    <xf numFmtId="0" fontId="26" fillId="9" borderId="26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164" fontId="27" fillId="9" borderId="0" xfId="5" applyNumberFormat="1" applyFont="1" applyFill="1" applyBorder="1" applyAlignment="1" applyProtection="1">
      <alignment horizontal="left" vertical="center"/>
    </xf>
    <xf numFmtId="0" fontId="26" fillId="9" borderId="15" xfId="0" applyFont="1" applyFill="1" applyBorder="1" applyAlignment="1" applyProtection="1">
      <alignment horizontal="left" vertical="center"/>
    </xf>
    <xf numFmtId="17" fontId="27" fillId="9" borderId="15" xfId="0" applyNumberFormat="1" applyFont="1" applyFill="1" applyBorder="1" applyAlignment="1" applyProtection="1">
      <alignment horizontal="left" vertical="center"/>
    </xf>
    <xf numFmtId="0" fontId="26" fillId="9" borderId="27" xfId="0" applyFont="1" applyFill="1" applyBorder="1" applyAlignment="1" applyProtection="1">
      <alignment horizontal="left" vertical="center"/>
    </xf>
    <xf numFmtId="0" fontId="29" fillId="2" borderId="28" xfId="0" applyFont="1" applyFill="1" applyBorder="1" applyAlignment="1" applyProtection="1">
      <alignment horizontal="center" vertical="center" wrapText="1"/>
    </xf>
    <xf numFmtId="0" fontId="25" fillId="2" borderId="28" xfId="0" applyFont="1" applyFill="1" applyBorder="1" applyAlignment="1" applyProtection="1">
      <alignment horizontal="center" vertical="center" wrapText="1"/>
    </xf>
    <xf numFmtId="0" fontId="29" fillId="2" borderId="29" xfId="0" applyFont="1" applyFill="1" applyBorder="1" applyAlignment="1" applyProtection="1">
      <alignment horizontal="center" vertical="center" wrapText="1"/>
    </xf>
    <xf numFmtId="0" fontId="29" fillId="2" borderId="30" xfId="0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center"/>
    </xf>
    <xf numFmtId="0" fontId="6" fillId="9" borderId="3" xfId="0" applyFont="1" applyFill="1" applyBorder="1" applyAlignment="1" applyProtection="1"/>
    <xf numFmtId="164" fontId="6" fillId="9" borderId="4" xfId="0" applyNumberFormat="1" applyFont="1" applyFill="1" applyBorder="1" applyAlignment="1" applyProtection="1">
      <alignment horizontal="center"/>
    </xf>
    <xf numFmtId="164" fontId="3" fillId="9" borderId="4" xfId="5" applyNumberFormat="1" applyFont="1" applyFill="1" applyBorder="1" applyAlignment="1" applyProtection="1">
      <alignment horizontal="center"/>
    </xf>
    <xf numFmtId="164" fontId="3" fillId="9" borderId="1" xfId="5" applyNumberFormat="1" applyFont="1" applyFill="1" applyBorder="1" applyAlignment="1" applyProtection="1">
      <alignment horizontal="center"/>
    </xf>
    <xf numFmtId="0" fontId="3" fillId="9" borderId="0" xfId="0" applyFont="1" applyFill="1" applyAlignment="1" applyProtection="1"/>
    <xf numFmtId="0" fontId="3" fillId="0" borderId="3" xfId="0" applyFont="1" applyBorder="1" applyAlignment="1" applyProtection="1">
      <alignment wrapText="1"/>
    </xf>
    <xf numFmtId="166" fontId="3" fillId="9" borderId="1" xfId="5" applyNumberFormat="1" applyFont="1" applyFill="1" applyBorder="1" applyAlignment="1" applyProtection="1">
      <alignment horizontal="center"/>
    </xf>
    <xf numFmtId="166" fontId="6" fillId="10" borderId="1" xfId="5" applyNumberFormat="1" applyFont="1" applyFill="1" applyBorder="1" applyAlignment="1" applyProtection="1">
      <alignment horizontal="center"/>
    </xf>
    <xf numFmtId="164" fontId="6" fillId="10" borderId="1" xfId="5" applyNumberFormat="1" applyFont="1" applyFill="1" applyBorder="1" applyAlignment="1" applyProtection="1">
      <alignment horizontal="center"/>
    </xf>
    <xf numFmtId="166" fontId="3" fillId="10" borderId="1" xfId="5" applyNumberFormat="1" applyFont="1" applyFill="1" applyBorder="1" applyAlignment="1" applyProtection="1">
      <alignment horizontal="center"/>
    </xf>
    <xf numFmtId="0" fontId="30" fillId="2" borderId="22" xfId="0" applyFont="1" applyFill="1" applyBorder="1" applyAlignment="1" applyProtection="1"/>
    <xf numFmtId="0" fontId="30" fillId="2" borderId="16" xfId="0" applyFont="1" applyFill="1" applyBorder="1" applyAlignment="1" applyProtection="1"/>
    <xf numFmtId="0" fontId="30" fillId="2" borderId="16" xfId="0" applyFont="1" applyFill="1" applyBorder="1" applyAlignment="1" applyProtection="1">
      <alignment horizontal="center"/>
    </xf>
    <xf numFmtId="0" fontId="30" fillId="2" borderId="23" xfId="0" applyFont="1" applyFill="1" applyBorder="1" applyAlignment="1" applyProtection="1"/>
    <xf numFmtId="0" fontId="30" fillId="2" borderId="16" xfId="0" applyFont="1" applyFill="1" applyBorder="1" applyAlignment="1" applyProtection="1">
      <alignment horizontal="left"/>
    </xf>
    <xf numFmtId="0" fontId="31" fillId="2" borderId="24" xfId="0" applyFont="1" applyFill="1" applyBorder="1" applyAlignment="1" applyProtection="1">
      <alignment horizontal="left" vertical="center"/>
    </xf>
    <xf numFmtId="0" fontId="31" fillId="2" borderId="0" xfId="0" applyFont="1" applyFill="1" applyBorder="1" applyAlignment="1" applyProtection="1">
      <alignment vertical="center"/>
    </xf>
    <xf numFmtId="0" fontId="31" fillId="2" borderId="0" xfId="0" applyFont="1" applyFill="1" applyAlignment="1" applyProtection="1"/>
    <xf numFmtId="0" fontId="31" fillId="2" borderId="0" xfId="0" applyFont="1" applyFill="1" applyBorder="1" applyAlignment="1" applyProtection="1">
      <alignment horizontal="left"/>
    </xf>
    <xf numFmtId="0" fontId="31" fillId="2" borderId="0" xfId="0" applyFont="1" applyFill="1" applyBorder="1" applyAlignment="1" applyProtection="1"/>
    <xf numFmtId="0" fontId="31" fillId="2" borderId="0" xfId="0" applyFont="1" applyFill="1" applyBorder="1" applyAlignment="1" applyProtection="1">
      <alignment horizontal="center"/>
    </xf>
    <xf numFmtId="164" fontId="31" fillId="2" borderId="0" xfId="5" applyFont="1" applyFill="1" applyBorder="1" applyAlignment="1" applyProtection="1">
      <alignment vertical="center"/>
    </xf>
    <xf numFmtId="0" fontId="31" fillId="2" borderId="26" xfId="0" applyFont="1" applyFill="1" applyBorder="1" applyAlignment="1" applyProtection="1">
      <alignment horizontal="left" vertical="center"/>
    </xf>
    <xf numFmtId="17" fontId="31" fillId="2" borderId="0" xfId="0" applyNumberFormat="1" applyFont="1" applyFill="1" applyBorder="1" applyAlignment="1" applyProtection="1">
      <alignment vertical="center"/>
    </xf>
    <xf numFmtId="17" fontId="31" fillId="2" borderId="26" xfId="0" applyNumberFormat="1" applyFont="1" applyFill="1" applyBorder="1" applyAlignment="1" applyProtection="1">
      <alignment vertical="center"/>
    </xf>
    <xf numFmtId="10" fontId="31" fillId="2" borderId="0" xfId="0" applyNumberFormat="1" applyFont="1" applyFill="1" applyAlignment="1" applyProtection="1">
      <alignment horizontal="left"/>
    </xf>
    <xf numFmtId="0" fontId="6" fillId="9" borderId="2" xfId="0" applyFont="1" applyFill="1" applyBorder="1" applyAlignment="1" applyProtection="1">
      <alignment horizontal="center"/>
    </xf>
    <xf numFmtId="166" fontId="3" fillId="5" borderId="4" xfId="5" applyNumberFormat="1" applyFont="1" applyFill="1" applyBorder="1" applyAlignment="1" applyProtection="1">
      <alignment horizontal="center"/>
    </xf>
    <xf numFmtId="166" fontId="3" fillId="3" borderId="4" xfId="5" applyNumberFormat="1" applyFont="1" applyFill="1" applyBorder="1" applyAlignment="1" applyProtection="1">
      <alignment horizontal="center"/>
    </xf>
    <xf numFmtId="2" fontId="9" fillId="2" borderId="0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/>
    <xf numFmtId="2" fontId="6" fillId="2" borderId="0" xfId="0" applyNumberFormat="1" applyFont="1" applyFill="1" applyBorder="1" applyAlignment="1" applyProtection="1">
      <alignment horizontal="left" vertical="center"/>
    </xf>
    <xf numFmtId="2" fontId="3" fillId="2" borderId="0" xfId="0" applyNumberFormat="1" applyFont="1" applyFill="1" applyBorder="1" applyAlignment="1" applyProtection="1">
      <alignment vertical="center"/>
    </xf>
    <xf numFmtId="2" fontId="10" fillId="2" borderId="0" xfId="0" applyNumberFormat="1" applyFont="1" applyFill="1" applyBorder="1" applyAlignment="1" applyProtection="1">
      <alignment horizontal="center" vertical="center" wrapText="1"/>
    </xf>
    <xf numFmtId="2" fontId="3" fillId="2" borderId="0" xfId="0" applyNumberFormat="1" applyFont="1" applyFill="1" applyBorder="1" applyAlignment="1" applyProtection="1">
      <alignment horizontal="center" wrapText="1"/>
    </xf>
    <xf numFmtId="2" fontId="4" fillId="2" borderId="0" xfId="1" applyNumberFormat="1" applyFont="1" applyFill="1" applyBorder="1" applyAlignment="1" applyProtection="1">
      <alignment vertical="center"/>
    </xf>
    <xf numFmtId="2" fontId="5" fillId="2" borderId="0" xfId="5" applyNumberFormat="1" applyFont="1" applyFill="1" applyBorder="1" applyAlignment="1" applyProtection="1">
      <alignment vertical="center"/>
      <protection locked="0"/>
    </xf>
    <xf numFmtId="2" fontId="5" fillId="2" borderId="0" xfId="0" applyNumberFormat="1" applyFont="1" applyFill="1" applyBorder="1" applyAlignment="1" applyProtection="1">
      <alignment vertical="center"/>
      <protection locked="0"/>
    </xf>
    <xf numFmtId="2" fontId="0" fillId="2" borderId="0" xfId="0" applyNumberFormat="1" applyFill="1" applyBorder="1" applyProtection="1">
      <protection locked="0"/>
    </xf>
    <xf numFmtId="43" fontId="3" fillId="2" borderId="0" xfId="0" applyNumberFormat="1" applyFont="1" applyFill="1" applyBorder="1" applyAlignment="1" applyProtection="1">
      <alignment horizontal="center" wrapText="1"/>
    </xf>
    <xf numFmtId="164" fontId="40" fillId="7" borderId="1" xfId="5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horizontal="center" vertical="center"/>
    </xf>
    <xf numFmtId="2" fontId="6" fillId="0" borderId="0" xfId="1" applyNumberFormat="1" applyFont="1" applyFill="1" applyBorder="1" applyAlignment="1" applyProtection="1">
      <alignment horizontal="center" vertical="center"/>
    </xf>
    <xf numFmtId="10" fontId="6" fillId="0" borderId="0" xfId="4" applyNumberFormat="1" applyFont="1" applyFill="1" applyBorder="1" applyAlignment="1" applyProtection="1">
      <alignment horizontal="center" vertical="center"/>
    </xf>
    <xf numFmtId="165" fontId="4" fillId="0" borderId="0" xfId="1" applyFont="1" applyFill="1" applyBorder="1" applyAlignment="1" applyProtection="1">
      <alignment vertical="center"/>
    </xf>
    <xf numFmtId="2" fontId="4" fillId="0" borderId="0" xfId="1" applyNumberFormat="1" applyFont="1" applyFill="1" applyBorder="1" applyAlignment="1" applyProtection="1">
      <alignment vertical="center"/>
    </xf>
    <xf numFmtId="0" fontId="0" fillId="0" borderId="0" xfId="0" applyBorder="1" applyProtection="1">
      <protection locked="0"/>
    </xf>
    <xf numFmtId="0" fontId="32" fillId="0" borderId="0" xfId="0" applyFont="1"/>
    <xf numFmtId="0" fontId="5" fillId="0" borderId="0" xfId="0" applyFont="1" applyBorder="1" applyProtection="1">
      <protection locked="0"/>
    </xf>
    <xf numFmtId="0" fontId="24" fillId="0" borderId="0" xfId="0" applyFont="1" applyBorder="1" applyProtection="1">
      <protection locked="0"/>
    </xf>
    <xf numFmtId="0" fontId="0" fillId="0" borderId="0" xfId="0" applyBorder="1" applyAlignment="1">
      <alignment horizontal="right"/>
    </xf>
    <xf numFmtId="0" fontId="2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/>
    <xf numFmtId="2" fontId="2" fillId="0" borderId="0" xfId="2" applyNumberFormat="1" applyFont="1" applyBorder="1"/>
    <xf numFmtId="49" fontId="33" fillId="0" borderId="0" xfId="0" applyNumberFormat="1" applyFont="1" applyAlignment="1"/>
    <xf numFmtId="164" fontId="0" fillId="0" borderId="0" xfId="5" applyFont="1" applyBorder="1"/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0" xfId="0" applyFont="1" applyAlignment="1"/>
    <xf numFmtId="49" fontId="33" fillId="0" borderId="0" xfId="0" applyNumberFormat="1" applyFont="1" applyAlignment="1">
      <alignment horizontal="center"/>
    </xf>
    <xf numFmtId="0" fontId="34" fillId="0" borderId="0" xfId="0" applyFont="1" applyBorder="1" applyAlignment="1"/>
    <xf numFmtId="0" fontId="36" fillId="0" borderId="0" xfId="0" applyFont="1" applyBorder="1" applyAlignment="1"/>
    <xf numFmtId="0" fontId="5" fillId="0" borderId="28" xfId="0" applyFont="1" applyBorder="1"/>
    <xf numFmtId="0" fontId="24" fillId="0" borderId="28" xfId="0" applyFont="1" applyBorder="1"/>
    <xf numFmtId="49" fontId="24" fillId="0" borderId="28" xfId="0" applyNumberFormat="1" applyFont="1" applyBorder="1" applyAlignment="1">
      <alignment horizontal="center"/>
    </xf>
    <xf numFmtId="0" fontId="37" fillId="0" borderId="0" xfId="0" applyFont="1" applyBorder="1"/>
    <xf numFmtId="0" fontId="37" fillId="0" borderId="0" xfId="0" applyFont="1"/>
    <xf numFmtId="0" fontId="37" fillId="0" borderId="29" xfId="0" quotePrefix="1" applyFont="1" applyBorder="1" applyAlignment="1">
      <alignment horizontal="left"/>
    </xf>
    <xf numFmtId="0" fontId="9" fillId="0" borderId="31" xfId="0" applyFont="1" applyBorder="1" applyProtection="1">
      <protection locked="0"/>
    </xf>
    <xf numFmtId="0" fontId="37" fillId="0" borderId="31" xfId="0" applyFont="1" applyBorder="1" applyProtection="1">
      <protection locked="0"/>
    </xf>
    <xf numFmtId="0" fontId="37" fillId="0" borderId="31" xfId="0" quotePrefix="1" applyFont="1" applyBorder="1" applyAlignment="1">
      <alignment horizontal="left"/>
    </xf>
    <xf numFmtId="0" fontId="37" fillId="0" borderId="30" xfId="0" applyFont="1" applyBorder="1" applyAlignment="1">
      <alignment horizontal="right"/>
    </xf>
    <xf numFmtId="0" fontId="37" fillId="0" borderId="29" xfId="0" applyFont="1" applyBorder="1" applyAlignment="1">
      <alignment horizontal="left"/>
    </xf>
    <xf numFmtId="164" fontId="37" fillId="0" borderId="0" xfId="5" applyFont="1" applyBorder="1"/>
    <xf numFmtId="164" fontId="9" fillId="0" borderId="0" xfId="2" applyNumberFormat="1" applyFont="1" applyBorder="1" applyAlignment="1">
      <alignment horizontal="right"/>
    </xf>
    <xf numFmtId="0" fontId="37" fillId="0" borderId="0" xfId="0" applyFont="1" applyBorder="1" applyProtection="1">
      <protection locked="0"/>
    </xf>
    <xf numFmtId="0" fontId="9" fillId="0" borderId="0" xfId="0" applyFont="1"/>
    <xf numFmtId="0" fontId="9" fillId="0" borderId="0" xfId="0" applyFont="1" applyBorder="1" applyProtection="1">
      <protection locked="0"/>
    </xf>
    <xf numFmtId="0" fontId="37" fillId="0" borderId="0" xfId="0" applyFont="1" applyBorder="1" applyAlignment="1">
      <alignment horizontal="right"/>
    </xf>
    <xf numFmtId="0" fontId="9" fillId="0" borderId="0" xfId="0" applyFont="1" applyBorder="1" applyAlignment="1" applyProtection="1">
      <alignment horizontal="centerContinuous"/>
      <protection locked="0"/>
    </xf>
    <xf numFmtId="0" fontId="37" fillId="0" borderId="0" xfId="0" applyFont="1" applyBorder="1" applyAlignment="1" applyProtection="1">
      <alignment horizontal="left"/>
      <protection locked="0"/>
    </xf>
    <xf numFmtId="2" fontId="37" fillId="0" borderId="0" xfId="2" applyNumberFormat="1" applyFont="1" applyBorder="1"/>
    <xf numFmtId="49" fontId="38" fillId="0" borderId="0" xfId="0" applyNumberFormat="1" applyFont="1" applyAlignment="1"/>
    <xf numFmtId="0" fontId="9" fillId="0" borderId="0" xfId="0" applyFont="1" applyBorder="1"/>
    <xf numFmtId="0" fontId="37" fillId="0" borderId="0" xfId="0" applyFont="1" applyAlignment="1">
      <alignment horizontal="right"/>
    </xf>
    <xf numFmtId="167" fontId="24" fillId="0" borderId="28" xfId="0" applyNumberFormat="1" applyFont="1" applyBorder="1" applyAlignment="1">
      <alignment horizontal="center"/>
    </xf>
    <xf numFmtId="2" fontId="5" fillId="0" borderId="28" xfId="2" applyNumberFormat="1" applyFont="1" applyBorder="1" applyAlignment="1" applyProtection="1">
      <alignment horizontal="right"/>
      <protection locked="0"/>
    </xf>
    <xf numFmtId="2" fontId="5" fillId="0" borderId="28" xfId="2" applyNumberFormat="1" applyFont="1" applyBorder="1" applyAlignment="1">
      <alignment horizontal="right"/>
    </xf>
    <xf numFmtId="43" fontId="24" fillId="0" borderId="28" xfId="0" applyNumberFormat="1" applyFont="1" applyBorder="1"/>
    <xf numFmtId="4" fontId="24" fillId="0" borderId="28" xfId="0" applyNumberFormat="1" applyFont="1" applyBorder="1"/>
    <xf numFmtId="4" fontId="5" fillId="0" borderId="28" xfId="2" applyNumberFormat="1" applyFont="1" applyBorder="1" applyAlignment="1">
      <alignment horizontal="right"/>
    </xf>
    <xf numFmtId="164" fontId="24" fillId="0" borderId="28" xfId="5" applyFont="1" applyBorder="1" applyProtection="1"/>
    <xf numFmtId="164" fontId="24" fillId="0" borderId="28" xfId="5" applyFont="1" applyBorder="1"/>
    <xf numFmtId="0" fontId="24" fillId="0" borderId="28" xfId="0" applyFont="1" applyBorder="1" applyAlignment="1">
      <alignment horizontal="right"/>
    </xf>
    <xf numFmtId="164" fontId="5" fillId="0" borderId="28" xfId="5" applyFont="1" applyBorder="1"/>
    <xf numFmtId="164" fontId="5" fillId="0" borderId="28" xfId="2" applyNumberFormat="1" applyFont="1" applyBorder="1" applyAlignment="1">
      <alignment horizontal="right"/>
    </xf>
    <xf numFmtId="0" fontId="9" fillId="0" borderId="16" xfId="0" applyFont="1" applyBorder="1" applyProtection="1">
      <protection locked="0"/>
    </xf>
    <xf numFmtId="0" fontId="5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4" fontId="24" fillId="0" borderId="28" xfId="0" applyNumberFormat="1" applyFont="1" applyBorder="1" applyAlignment="1">
      <alignment horizontal="center"/>
    </xf>
    <xf numFmtId="164" fontId="24" fillId="0" borderId="28" xfId="5" applyFont="1" applyBorder="1" applyAlignment="1">
      <alignment horizontal="center"/>
    </xf>
    <xf numFmtId="164" fontId="24" fillId="0" borderId="28" xfId="5" applyFont="1" applyBorder="1" applyAlignment="1" applyProtection="1">
      <alignment horizontal="center"/>
      <protection locked="0"/>
    </xf>
    <xf numFmtId="0" fontId="38" fillId="0" borderId="0" xfId="0" applyFont="1" applyBorder="1" applyAlignment="1"/>
    <xf numFmtId="49" fontId="38" fillId="0" borderId="0" xfId="0" applyNumberFormat="1" applyFont="1" applyBorder="1" applyAlignment="1"/>
    <xf numFmtId="0" fontId="31" fillId="2" borderId="0" xfId="0" applyFont="1" applyFill="1" applyAlignment="1" applyProtection="1">
      <alignment horizontal="left" vertical="center"/>
    </xf>
    <xf numFmtId="0" fontId="23" fillId="2" borderId="32" xfId="0" applyFont="1" applyFill="1" applyBorder="1" applyAlignment="1" applyProtection="1">
      <alignment horizontal="center" vertical="center" wrapText="1"/>
    </xf>
    <xf numFmtId="0" fontId="23" fillId="2" borderId="33" xfId="0" applyFont="1" applyFill="1" applyBorder="1" applyAlignment="1" applyProtection="1">
      <alignment horizontal="center" vertical="center" wrapText="1"/>
    </xf>
    <xf numFmtId="165" fontId="17" fillId="7" borderId="37" xfId="1" applyFont="1" applyFill="1" applyBorder="1" applyAlignment="1" applyProtection="1">
      <alignment vertical="center"/>
    </xf>
    <xf numFmtId="0" fontId="17" fillId="0" borderId="28" xfId="0" applyFont="1" applyFill="1" applyBorder="1" applyAlignment="1" applyProtection="1">
      <alignment horizontal="center" vertical="center"/>
    </xf>
    <xf numFmtId="165" fontId="17" fillId="0" borderId="28" xfId="1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left" wrapText="1"/>
    </xf>
    <xf numFmtId="0" fontId="23" fillId="2" borderId="33" xfId="0" applyFont="1" applyFill="1" applyBorder="1" applyAlignment="1" applyProtection="1">
      <alignment horizontal="center" vertical="center"/>
    </xf>
    <xf numFmtId="0" fontId="23" fillId="2" borderId="32" xfId="0" applyFont="1" applyFill="1" applyBorder="1" applyAlignment="1" applyProtection="1">
      <alignment vertical="center"/>
    </xf>
    <xf numFmtId="4" fontId="31" fillId="0" borderId="24" xfId="0" applyNumberFormat="1" applyFont="1" applyFill="1" applyBorder="1" applyAlignment="1" applyProtection="1">
      <alignment horizontal="left" vertical="center"/>
    </xf>
    <xf numFmtId="4" fontId="30" fillId="0" borderId="22" xfId="0" applyNumberFormat="1" applyFont="1" applyFill="1" applyBorder="1" applyAlignment="1" applyProtection="1">
      <alignment horizontal="right"/>
    </xf>
    <xf numFmtId="4" fontId="3" fillId="7" borderId="1" xfId="5" applyNumberFormat="1" applyFont="1" applyFill="1" applyBorder="1" applyAlignment="1" applyProtection="1">
      <alignment horizontal="right"/>
    </xf>
    <xf numFmtId="4" fontId="3" fillId="0" borderId="4" xfId="0" applyNumberFormat="1" applyFont="1" applyFill="1" applyBorder="1" applyAlignment="1" applyProtection="1">
      <alignment horizontal="right" wrapText="1"/>
    </xf>
    <xf numFmtId="4" fontId="3" fillId="7" borderId="4" xfId="0" applyNumberFormat="1" applyFont="1" applyFill="1" applyBorder="1" applyAlignment="1" applyProtection="1">
      <alignment horizontal="right" wrapText="1"/>
    </xf>
    <xf numFmtId="4" fontId="3" fillId="0" borderId="4" xfId="5" applyNumberFormat="1" applyFont="1" applyFill="1" applyBorder="1" applyAlignment="1" applyProtection="1">
      <alignment horizontal="right" wrapText="1"/>
    </xf>
    <xf numFmtId="4" fontId="3" fillId="7" borderId="17" xfId="5" applyNumberFormat="1" applyFont="1" applyFill="1" applyBorder="1" applyAlignment="1" applyProtection="1">
      <alignment horizontal="right"/>
    </xf>
    <xf numFmtId="4" fontId="3" fillId="0" borderId="1" xfId="5" applyNumberFormat="1" applyFont="1" applyFill="1" applyBorder="1" applyAlignment="1" applyProtection="1">
      <alignment horizontal="right"/>
    </xf>
    <xf numFmtId="4" fontId="17" fillId="0" borderId="0" xfId="0" applyNumberFormat="1" applyFont="1" applyFill="1" applyBorder="1" applyAlignment="1" applyProtection="1">
      <alignment horizontal="right" vertical="center"/>
    </xf>
    <xf numFmtId="4" fontId="0" fillId="0" borderId="0" xfId="0" applyNumberFormat="1" applyBorder="1" applyAlignment="1" applyProtection="1">
      <alignment horizontal="right"/>
      <protection locked="0"/>
    </xf>
    <xf numFmtId="4" fontId="5" fillId="0" borderId="0" xfId="0" applyNumberFormat="1" applyFont="1" applyBorder="1" applyAlignment="1">
      <alignment horizontal="right"/>
    </xf>
    <xf numFmtId="4" fontId="35" fillId="0" borderId="0" xfId="0" applyNumberFormat="1" applyFont="1" applyAlignment="1">
      <alignment horizontal="right"/>
    </xf>
    <xf numFmtId="4" fontId="0" fillId="0" borderId="0" xfId="0" applyNumberFormat="1" applyFill="1" applyAlignment="1" applyProtection="1">
      <alignment horizontal="right"/>
      <protection locked="0"/>
    </xf>
    <xf numFmtId="4" fontId="0" fillId="3" borderId="0" xfId="0" applyNumberFormat="1" applyFill="1" applyAlignment="1" applyProtection="1">
      <alignment horizontal="right"/>
      <protection locked="0"/>
    </xf>
    <xf numFmtId="43" fontId="3" fillId="2" borderId="1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center" wrapText="1"/>
    </xf>
    <xf numFmtId="0" fontId="6" fillId="7" borderId="2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>
      <alignment horizontal="center"/>
    </xf>
    <xf numFmtId="0" fontId="3" fillId="7" borderId="18" xfId="0" applyNumberFormat="1" applyFont="1" applyFill="1" applyBorder="1" applyAlignment="1" applyProtection="1">
      <alignment horizontal="center"/>
    </xf>
    <xf numFmtId="164" fontId="3" fillId="11" borderId="5" xfId="5" applyFont="1" applyFill="1" applyBorder="1" applyAlignment="1" applyProtection="1">
      <alignment horizontal="right"/>
    </xf>
    <xf numFmtId="0" fontId="24" fillId="2" borderId="0" xfId="0" applyFont="1" applyFill="1" applyAlignment="1" applyProtection="1">
      <alignment horizontal="center"/>
      <protection locked="0"/>
    </xf>
    <xf numFmtId="4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7" borderId="1" xfId="0" applyFont="1" applyFill="1" applyBorder="1" applyAlignment="1">
      <alignment horizontal="center" wrapText="1"/>
    </xf>
    <xf numFmtId="0" fontId="28" fillId="6" borderId="29" xfId="0" applyFont="1" applyFill="1" applyBorder="1" applyAlignment="1" applyProtection="1">
      <alignment horizontal="center" vertical="center"/>
    </xf>
    <xf numFmtId="0" fontId="28" fillId="6" borderId="31" xfId="0" applyFont="1" applyFill="1" applyBorder="1" applyAlignment="1" applyProtection="1">
      <alignment horizontal="center" vertical="center"/>
    </xf>
    <xf numFmtId="0" fontId="28" fillId="6" borderId="30" xfId="0" applyFont="1" applyFill="1" applyBorder="1" applyAlignment="1" applyProtection="1">
      <alignment horizontal="center" vertical="center"/>
    </xf>
    <xf numFmtId="0" fontId="17" fillId="7" borderId="34" xfId="0" applyFont="1" applyFill="1" applyBorder="1" applyAlignment="1" applyProtection="1">
      <alignment horizontal="center" vertical="center"/>
    </xf>
    <xf numFmtId="0" fontId="17" fillId="7" borderId="35" xfId="0" applyFont="1" applyFill="1" applyBorder="1" applyAlignment="1" applyProtection="1">
      <alignment horizontal="center" vertical="center"/>
    </xf>
    <xf numFmtId="0" fontId="17" fillId="7" borderId="36" xfId="0" applyFont="1" applyFill="1" applyBorder="1" applyAlignment="1" applyProtection="1">
      <alignment horizontal="center" vertical="center"/>
    </xf>
    <xf numFmtId="0" fontId="23" fillId="2" borderId="32" xfId="0" applyFont="1" applyFill="1" applyBorder="1" applyAlignment="1" applyProtection="1">
      <alignment horizontal="center" vertical="center" wrapText="1"/>
    </xf>
    <xf numFmtId="0" fontId="23" fillId="2" borderId="33" xfId="0" applyFont="1" applyFill="1" applyBorder="1" applyAlignment="1" applyProtection="1">
      <alignment horizontal="center" vertical="center" wrapText="1"/>
    </xf>
    <xf numFmtId="10" fontId="3" fillId="4" borderId="0" xfId="0" applyNumberFormat="1" applyFont="1" applyFill="1" applyBorder="1" applyAlignment="1" applyProtection="1">
      <alignment horizontal="center" wrapText="1"/>
    </xf>
    <xf numFmtId="0" fontId="22" fillId="8" borderId="22" xfId="0" applyFont="1" applyFill="1" applyBorder="1" applyAlignment="1" applyProtection="1">
      <alignment horizontal="center" vertical="center"/>
    </xf>
    <xf numFmtId="0" fontId="22" fillId="8" borderId="16" xfId="0" applyFont="1" applyFill="1" applyBorder="1" applyAlignment="1" applyProtection="1">
      <alignment horizontal="center" vertical="center"/>
    </xf>
    <xf numFmtId="0" fontId="22" fillId="8" borderId="23" xfId="0" applyFont="1" applyFill="1" applyBorder="1" applyAlignment="1" applyProtection="1">
      <alignment horizontal="center" vertical="center"/>
    </xf>
    <xf numFmtId="4" fontId="23" fillId="0" borderId="23" xfId="0" applyNumberFormat="1" applyFont="1" applyFill="1" applyBorder="1" applyAlignment="1" applyProtection="1">
      <alignment horizontal="right" vertical="center" wrapText="1"/>
    </xf>
    <xf numFmtId="4" fontId="23" fillId="0" borderId="27" xfId="0" applyNumberFormat="1" applyFont="1" applyFill="1" applyBorder="1" applyAlignment="1" applyProtection="1">
      <alignment horizontal="right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23" xfId="0" applyFont="1" applyFill="1" applyBorder="1" applyAlignment="1" applyProtection="1">
      <alignment horizontal="center" vertical="center" wrapText="1"/>
    </xf>
    <xf numFmtId="0" fontId="23" fillId="2" borderId="15" xfId="0" applyFont="1" applyFill="1" applyBorder="1" applyAlignment="1" applyProtection="1">
      <alignment horizontal="center" vertical="center" wrapText="1"/>
    </xf>
    <xf numFmtId="0" fontId="23" fillId="2" borderId="27" xfId="0" applyFont="1" applyFill="1" applyBorder="1" applyAlignment="1" applyProtection="1">
      <alignment horizontal="center" vertical="center" wrapText="1"/>
    </xf>
    <xf numFmtId="164" fontId="31" fillId="2" borderId="0" xfId="5" applyFont="1" applyFill="1" applyBorder="1" applyAlignment="1" applyProtection="1">
      <alignment horizontal="center" vertical="center"/>
    </xf>
    <xf numFmtId="0" fontId="19" fillId="2" borderId="31" xfId="0" applyFont="1" applyFill="1" applyBorder="1" applyAlignment="1" applyProtection="1">
      <alignment horizontal="center" vertical="center"/>
    </xf>
    <xf numFmtId="0" fontId="23" fillId="2" borderId="28" xfId="0" applyFont="1" applyFill="1" applyBorder="1" applyAlignment="1" applyProtection="1">
      <alignment horizontal="center" vertical="center" wrapText="1"/>
    </xf>
    <xf numFmtId="0" fontId="39" fillId="0" borderId="0" xfId="0" applyFont="1" applyAlignment="1">
      <alignment horizontal="center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left"/>
      <protection locked="0"/>
    </xf>
    <xf numFmtId="49" fontId="24" fillId="0" borderId="28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</cellXfs>
  <cellStyles count="6">
    <cellStyle name="Moeda" xfId="1" builtinId="4"/>
    <cellStyle name="Normal" xfId="0" builtinId="0"/>
    <cellStyle name="Normal_Plan1" xfId="2" xr:uid="{00000000-0005-0000-0000-000002000000}"/>
    <cellStyle name="Normal_RESUMO DA TABELA SINAPI" xfId="3" xr:uid="{00000000-0005-0000-0000-000003000000}"/>
    <cellStyle name="Porcentagem" xfId="4" builtinId="5"/>
    <cellStyle name="Vírgula" xfId="5" builtinId="3"/>
  </cellStyles>
  <dxfs count="0"/>
  <tableStyles count="0" defaultTableStyle="TableStyleMedium2" defaultPivotStyle="PivotStyleLight16"/>
  <colors>
    <mruColors>
      <color rgb="FFD9F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200025</xdr:rowOff>
    </xdr:to>
    <xdr:sp macro="" textlink="">
      <xdr:nvSpPr>
        <xdr:cNvPr id="54173" name="Text Box 1">
          <a:extLst>
            <a:ext uri="{FF2B5EF4-FFF2-40B4-BE49-F238E27FC236}">
              <a16:creationId xmlns:a16="http://schemas.microsoft.com/office/drawing/2014/main" id="{D9DA6499-D0F8-4B19-B51A-D3711481D316}"/>
            </a:ext>
          </a:extLst>
        </xdr:cNvPr>
        <xdr:cNvSpPr txBox="1">
          <a:spLocks noChangeArrowheads="1"/>
        </xdr:cNvSpPr>
      </xdr:nvSpPr>
      <xdr:spPr bwMode="auto">
        <a:xfrm>
          <a:off x="8420100" y="593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200025</xdr:rowOff>
    </xdr:to>
    <xdr:sp macro="" textlink="">
      <xdr:nvSpPr>
        <xdr:cNvPr id="54174" name="Text Box 2">
          <a:extLst>
            <a:ext uri="{FF2B5EF4-FFF2-40B4-BE49-F238E27FC236}">
              <a16:creationId xmlns:a16="http://schemas.microsoft.com/office/drawing/2014/main" id="{DB0D6490-F8FC-41C4-B92A-110A95665F4C}"/>
            </a:ext>
          </a:extLst>
        </xdr:cNvPr>
        <xdr:cNvSpPr txBox="1">
          <a:spLocks noChangeArrowheads="1"/>
        </xdr:cNvSpPr>
      </xdr:nvSpPr>
      <xdr:spPr bwMode="auto">
        <a:xfrm>
          <a:off x="8420100" y="593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76200</xdr:colOff>
      <xdr:row>14</xdr:row>
      <xdr:rowOff>9525</xdr:rowOff>
    </xdr:to>
    <xdr:sp macro="" textlink="">
      <xdr:nvSpPr>
        <xdr:cNvPr id="54175" name="Text Box 3">
          <a:extLst>
            <a:ext uri="{FF2B5EF4-FFF2-40B4-BE49-F238E27FC236}">
              <a16:creationId xmlns:a16="http://schemas.microsoft.com/office/drawing/2014/main" id="{E32F761C-8A0C-4628-8FDD-348AE39FEB5E}"/>
            </a:ext>
          </a:extLst>
        </xdr:cNvPr>
        <xdr:cNvSpPr txBox="1">
          <a:spLocks noChangeArrowheads="1"/>
        </xdr:cNvSpPr>
      </xdr:nvSpPr>
      <xdr:spPr bwMode="auto">
        <a:xfrm>
          <a:off x="8420100" y="272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200025</xdr:rowOff>
    </xdr:to>
    <xdr:sp macro="" textlink="">
      <xdr:nvSpPr>
        <xdr:cNvPr id="54176" name="Text Box 4">
          <a:extLst>
            <a:ext uri="{FF2B5EF4-FFF2-40B4-BE49-F238E27FC236}">
              <a16:creationId xmlns:a16="http://schemas.microsoft.com/office/drawing/2014/main" id="{4BBE059F-327D-4BB6-83BB-7403E71A9EBB}"/>
            </a:ext>
          </a:extLst>
        </xdr:cNvPr>
        <xdr:cNvSpPr txBox="1">
          <a:spLocks noChangeArrowheads="1"/>
        </xdr:cNvSpPr>
      </xdr:nvSpPr>
      <xdr:spPr bwMode="auto">
        <a:xfrm>
          <a:off x="8420100" y="593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200025</xdr:rowOff>
    </xdr:to>
    <xdr:sp macro="" textlink="">
      <xdr:nvSpPr>
        <xdr:cNvPr id="54177" name="Text Box 5">
          <a:extLst>
            <a:ext uri="{FF2B5EF4-FFF2-40B4-BE49-F238E27FC236}">
              <a16:creationId xmlns:a16="http://schemas.microsoft.com/office/drawing/2014/main" id="{3F86DDF2-BF2A-4D36-AC17-59CEB1A27B05}"/>
            </a:ext>
          </a:extLst>
        </xdr:cNvPr>
        <xdr:cNvSpPr txBox="1">
          <a:spLocks noChangeArrowheads="1"/>
        </xdr:cNvSpPr>
      </xdr:nvSpPr>
      <xdr:spPr bwMode="auto">
        <a:xfrm>
          <a:off x="8420100" y="593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76200</xdr:colOff>
      <xdr:row>20</xdr:row>
      <xdr:rowOff>200025</xdr:rowOff>
    </xdr:to>
    <xdr:sp macro="" textlink="">
      <xdr:nvSpPr>
        <xdr:cNvPr id="54178" name="Text Box 6">
          <a:extLst>
            <a:ext uri="{FF2B5EF4-FFF2-40B4-BE49-F238E27FC236}">
              <a16:creationId xmlns:a16="http://schemas.microsoft.com/office/drawing/2014/main" id="{CE03FED7-EA2B-4994-A8FF-40C1F58AC645}"/>
            </a:ext>
          </a:extLst>
        </xdr:cNvPr>
        <xdr:cNvSpPr txBox="1">
          <a:spLocks noChangeArrowheads="1"/>
        </xdr:cNvSpPr>
      </xdr:nvSpPr>
      <xdr:spPr bwMode="auto">
        <a:xfrm>
          <a:off x="8420100" y="5934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76200</xdr:colOff>
      <xdr:row>14</xdr:row>
      <xdr:rowOff>9525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9F648A37-19A8-492D-8A70-40C511ED9131}"/>
            </a:ext>
          </a:extLst>
        </xdr:cNvPr>
        <xdr:cNvSpPr txBox="1">
          <a:spLocks noChangeArrowheads="1"/>
        </xdr:cNvSpPr>
      </xdr:nvSpPr>
      <xdr:spPr bwMode="auto">
        <a:xfrm>
          <a:off x="8420100" y="2667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nata/Documents/PREFEITURA%20DE%20CONSTANTINA/Cal&#231;amento%20ruas%20Narciso,%20Terezinha%20etc/Rua%20Terezinha%20dos%20Santos%20Moreira/Or&#231;amento%20Rua%20Terezinha%20dos%20Santos%20Morei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RIAL"/>
      <sheetName val="Rua Narciso Mafessoni"/>
      <sheetName val="CRONOGRAMA"/>
      <sheetName val=" Usos e Fontes - Caixa"/>
      <sheetName val="cRONOGRAMA CEF"/>
    </sheetNames>
    <sheetDataSet>
      <sheetData sheetId="0" refreshError="1"/>
      <sheetData sheetId="1" refreshError="1">
        <row r="3">
          <cell r="A3" t="str">
            <v xml:space="preserve">  CONTRATANTE:</v>
          </cell>
          <cell r="D3" t="str">
            <v>PREFEITURA MUNICIPAL DE CONSTANTINA</v>
          </cell>
        </row>
        <row r="4">
          <cell r="A4" t="str">
            <v xml:space="preserve">  OBRA:</v>
          </cell>
        </row>
        <row r="5">
          <cell r="A5" t="str">
            <v xml:space="preserve">  LOGRADOURO: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6">
    <tabColor indexed="33"/>
  </sheetPr>
  <dimension ref="A1:L213"/>
  <sheetViews>
    <sheetView zoomScaleNormal="100" zoomScaleSheetLayoutView="93" workbookViewId="0">
      <pane xSplit="4" ySplit="9" topLeftCell="E109" activePane="bottomRight" state="frozen"/>
      <selection activeCell="AF45" sqref="AF45"/>
      <selection pane="topRight" activeCell="AF45" sqref="AF45"/>
      <selection pane="bottomLeft" activeCell="AF45" sqref="AF45"/>
      <selection pane="bottomRight" activeCell="E124" sqref="E124"/>
    </sheetView>
  </sheetViews>
  <sheetFormatPr defaultRowHeight="12.75" x14ac:dyDescent="0.2"/>
  <cols>
    <col min="1" max="1" width="7.5703125" style="17" customWidth="1"/>
    <col min="2" max="2" width="15.5703125" style="17" customWidth="1"/>
    <col min="3" max="3" width="70.7109375" style="17" customWidth="1"/>
    <col min="4" max="4" width="7.7109375" style="17" customWidth="1"/>
    <col min="5" max="12" width="12.28515625" style="17" customWidth="1"/>
    <col min="13" max="16384" width="9.140625" style="17"/>
  </cols>
  <sheetData>
    <row r="1" spans="1:12" s="11" customFormat="1" ht="30" customHeight="1" x14ac:dyDescent="0.2">
      <c r="A1" s="392" t="s">
        <v>29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4"/>
    </row>
    <row r="2" spans="1:12" s="12" customFormat="1" ht="5.0999999999999996" customHeight="1" x14ac:dyDescent="0.2">
      <c r="A2" s="222"/>
      <c r="B2" s="223"/>
      <c r="C2" s="224"/>
      <c r="D2" s="225"/>
      <c r="E2" s="226"/>
      <c r="F2" s="223"/>
      <c r="G2" s="223"/>
      <c r="H2" s="223"/>
      <c r="I2" s="223"/>
      <c r="J2" s="223"/>
      <c r="K2" s="223"/>
      <c r="L2" s="227"/>
    </row>
    <row r="3" spans="1:12" s="235" customFormat="1" ht="14.25" customHeight="1" x14ac:dyDescent="0.2">
      <c r="A3" s="228" t="s">
        <v>1</v>
      </c>
      <c r="B3" s="229"/>
      <c r="C3" s="230" t="s">
        <v>266</v>
      </c>
      <c r="D3" s="228" t="s">
        <v>12</v>
      </c>
      <c r="E3" s="229"/>
      <c r="F3" s="229"/>
      <c r="G3" s="229"/>
      <c r="H3" s="229"/>
      <c r="I3" s="233">
        <v>215</v>
      </c>
      <c r="J3" s="230" t="s">
        <v>16</v>
      </c>
      <c r="K3" s="229"/>
      <c r="L3" s="234"/>
    </row>
    <row r="4" spans="1:12" s="235" customFormat="1" ht="14.25" customHeight="1" x14ac:dyDescent="0.2">
      <c r="A4" s="228" t="s">
        <v>2</v>
      </c>
      <c r="B4" s="229"/>
      <c r="C4" s="230" t="s">
        <v>269</v>
      </c>
      <c r="D4" s="228" t="s">
        <v>30</v>
      </c>
      <c r="E4" s="229"/>
      <c r="F4" s="229"/>
      <c r="G4" s="229"/>
      <c r="H4" s="229"/>
      <c r="I4" s="236">
        <f>I5/I3</f>
        <v>9</v>
      </c>
      <c r="J4" s="230" t="s">
        <v>16</v>
      </c>
      <c r="K4" s="229"/>
      <c r="L4" s="234"/>
    </row>
    <row r="5" spans="1:12" s="235" customFormat="1" ht="14.25" customHeight="1" x14ac:dyDescent="0.2">
      <c r="A5" s="228" t="s">
        <v>10</v>
      </c>
      <c r="B5" s="229"/>
      <c r="C5" s="230" t="s">
        <v>282</v>
      </c>
      <c r="D5" s="228" t="s">
        <v>31</v>
      </c>
      <c r="E5" s="229"/>
      <c r="F5" s="229"/>
      <c r="G5" s="229"/>
      <c r="H5" s="229"/>
      <c r="I5" s="233">
        <v>1935</v>
      </c>
      <c r="J5" s="230" t="s">
        <v>5</v>
      </c>
      <c r="K5" s="229"/>
      <c r="L5" s="234"/>
    </row>
    <row r="6" spans="1:12" s="235" customFormat="1" ht="14.25" customHeight="1" x14ac:dyDescent="0.2">
      <c r="A6" s="231" t="s">
        <v>11</v>
      </c>
      <c r="B6" s="237"/>
      <c r="C6" s="232" t="s">
        <v>283</v>
      </c>
      <c r="D6" s="231" t="s">
        <v>15</v>
      </c>
      <c r="E6" s="237"/>
      <c r="F6" s="237"/>
      <c r="G6" s="237"/>
      <c r="H6" s="237"/>
      <c r="I6" s="238" t="s">
        <v>268</v>
      </c>
      <c r="J6" s="232"/>
      <c r="K6" s="237"/>
      <c r="L6" s="239"/>
    </row>
    <row r="7" spans="1:12" s="34" customFormat="1" ht="11.85" customHeight="1" x14ac:dyDescent="0.2">
      <c r="A7" s="194"/>
      <c r="B7" s="195"/>
      <c r="C7" s="198"/>
      <c r="D7" s="196"/>
      <c r="E7" s="196"/>
      <c r="F7" s="195"/>
      <c r="G7" s="195"/>
      <c r="H7" s="195"/>
      <c r="I7" s="197"/>
      <c r="J7" s="193"/>
      <c r="K7" s="195"/>
      <c r="L7" s="195"/>
    </row>
    <row r="8" spans="1:12" s="12" customFormat="1" ht="5.0999999999999996" customHeight="1" x14ac:dyDescent="0.2">
      <c r="A8" s="189"/>
      <c r="B8" s="189"/>
      <c r="C8" s="190"/>
      <c r="D8" s="191"/>
      <c r="E8" s="191"/>
      <c r="F8" s="192"/>
      <c r="G8" s="192"/>
      <c r="H8" s="192"/>
      <c r="I8" s="192"/>
      <c r="J8" s="192"/>
      <c r="K8" s="192"/>
      <c r="L8" s="192"/>
    </row>
    <row r="9" spans="1:12" s="2" customFormat="1" ht="28.5" customHeight="1" x14ac:dyDescent="0.2">
      <c r="A9" s="240" t="s">
        <v>6</v>
      </c>
      <c r="B9" s="241" t="s">
        <v>270</v>
      </c>
      <c r="C9" s="242" t="s">
        <v>3</v>
      </c>
      <c r="D9" s="240" t="s">
        <v>0</v>
      </c>
      <c r="E9" s="243" t="s">
        <v>240</v>
      </c>
      <c r="F9" s="243" t="s">
        <v>32</v>
      </c>
      <c r="G9" s="240" t="s">
        <v>33</v>
      </c>
      <c r="H9" s="240" t="s">
        <v>34</v>
      </c>
      <c r="I9" s="240" t="s">
        <v>35</v>
      </c>
      <c r="J9" s="240" t="s">
        <v>36</v>
      </c>
      <c r="K9" s="240" t="s">
        <v>37</v>
      </c>
      <c r="L9" s="240" t="s">
        <v>38</v>
      </c>
    </row>
    <row r="10" spans="1:12" s="12" customFormat="1" ht="12" customHeight="1" x14ac:dyDescent="0.2">
      <c r="A10" s="164" t="s">
        <v>7</v>
      </c>
      <c r="B10" s="165"/>
      <c r="C10" s="165" t="s">
        <v>167</v>
      </c>
      <c r="D10" s="164"/>
      <c r="E10" s="166"/>
      <c r="F10" s="167"/>
      <c r="G10" s="168"/>
      <c r="H10" s="168"/>
      <c r="I10" s="168"/>
      <c r="J10" s="168"/>
      <c r="K10" s="168"/>
      <c r="L10" s="168"/>
    </row>
    <row r="11" spans="1:12" s="36" customFormat="1" ht="12" customHeight="1" x14ac:dyDescent="0.2">
      <c r="A11" s="42" t="s">
        <v>28</v>
      </c>
      <c r="B11" s="109" t="s">
        <v>80</v>
      </c>
      <c r="C11" s="4" t="s">
        <v>81</v>
      </c>
      <c r="D11" s="42" t="s">
        <v>5</v>
      </c>
      <c r="E11" s="63"/>
      <c r="F11" s="254">
        <f>I3</f>
        <v>215</v>
      </c>
      <c r="G11" s="59">
        <v>5.5</v>
      </c>
      <c r="H11" s="129">
        <f>TRUNC(F11*G11,3)</f>
        <v>1182.5</v>
      </c>
      <c r="I11" s="59"/>
      <c r="J11" s="59"/>
      <c r="K11" s="59"/>
      <c r="L11" s="59"/>
    </row>
    <row r="12" spans="1:12" s="2" customFormat="1" ht="8.1" customHeight="1" x14ac:dyDescent="0.2">
      <c r="A12" s="106"/>
      <c r="B12" s="110"/>
      <c r="C12" s="108"/>
      <c r="D12" s="106"/>
      <c r="E12" s="107"/>
      <c r="F12" s="107"/>
      <c r="G12" s="106"/>
      <c r="H12" s="106"/>
      <c r="I12" s="106"/>
      <c r="J12" s="106"/>
      <c r="K12" s="106"/>
      <c r="L12" s="106"/>
    </row>
    <row r="13" spans="1:12" s="12" customFormat="1" ht="12" customHeight="1" x14ac:dyDescent="0.2">
      <c r="A13" s="164" t="s">
        <v>8</v>
      </c>
      <c r="B13" s="165"/>
      <c r="C13" s="165" t="s">
        <v>79</v>
      </c>
      <c r="D13" s="164"/>
      <c r="E13" s="166"/>
      <c r="F13" s="167"/>
      <c r="G13" s="168"/>
      <c r="H13" s="168"/>
      <c r="I13" s="168"/>
      <c r="J13" s="168"/>
      <c r="K13" s="168"/>
      <c r="L13" s="168"/>
    </row>
    <row r="14" spans="1:12" s="249" customFormat="1" ht="12" customHeight="1" x14ac:dyDescent="0.2">
      <c r="A14" s="244"/>
      <c r="B14" s="245"/>
      <c r="C14" s="271" t="s">
        <v>271</v>
      </c>
      <c r="D14" s="244"/>
      <c r="E14" s="246"/>
      <c r="F14" s="247"/>
      <c r="G14" s="248"/>
      <c r="H14" s="248"/>
      <c r="I14" s="248">
        <f>I15+I16</f>
        <v>1</v>
      </c>
      <c r="J14" s="253"/>
      <c r="K14" s="248"/>
      <c r="L14" s="248"/>
    </row>
    <row r="15" spans="1:12" s="36" customFormat="1" ht="12" customHeight="1" x14ac:dyDescent="0.2">
      <c r="A15" s="42" t="s">
        <v>9</v>
      </c>
      <c r="B15" s="37" t="s">
        <v>128</v>
      </c>
      <c r="C15" s="4" t="s">
        <v>129</v>
      </c>
      <c r="D15" s="42" t="s">
        <v>17</v>
      </c>
      <c r="E15" s="63"/>
      <c r="F15" s="251"/>
      <c r="G15" s="251"/>
      <c r="H15" s="251"/>
      <c r="I15" s="59">
        <v>1</v>
      </c>
      <c r="J15" s="129">
        <f>TRUNC(I15*$J$14,2)</f>
        <v>0</v>
      </c>
      <c r="K15" s="59"/>
      <c r="L15" s="59"/>
    </row>
    <row r="16" spans="1:12" s="36" customFormat="1" ht="12" customHeight="1" x14ac:dyDescent="0.2">
      <c r="A16" s="42" t="s">
        <v>40</v>
      </c>
      <c r="B16" s="43" t="s">
        <v>238</v>
      </c>
      <c r="C16" s="4" t="s">
        <v>239</v>
      </c>
      <c r="D16" s="42" t="s">
        <v>17</v>
      </c>
      <c r="E16" s="63"/>
      <c r="F16" s="251"/>
      <c r="G16" s="251"/>
      <c r="H16" s="251"/>
      <c r="I16" s="59">
        <v>0</v>
      </c>
      <c r="J16" s="129">
        <f>TRUNC(I16*$J$14,2)</f>
        <v>0</v>
      </c>
      <c r="K16" s="59"/>
      <c r="L16" s="59"/>
    </row>
    <row r="17" spans="1:12" s="36" customFormat="1" ht="12" customHeight="1" x14ac:dyDescent="0.2">
      <c r="A17" s="42"/>
      <c r="B17" s="43"/>
      <c r="C17" s="271" t="s">
        <v>272</v>
      </c>
      <c r="D17" s="42"/>
      <c r="E17" s="63"/>
      <c r="F17" s="251"/>
      <c r="G17" s="251"/>
      <c r="H17" s="251"/>
      <c r="I17" s="59"/>
      <c r="J17" s="252"/>
      <c r="K17" s="59"/>
      <c r="L17" s="59"/>
    </row>
    <row r="18" spans="1:12" s="36" customFormat="1" ht="12" customHeight="1" x14ac:dyDescent="0.2">
      <c r="A18" s="42" t="s">
        <v>41</v>
      </c>
      <c r="B18" s="91" t="s">
        <v>85</v>
      </c>
      <c r="C18" s="4" t="s">
        <v>104</v>
      </c>
      <c r="D18" s="42" t="s">
        <v>17</v>
      </c>
      <c r="E18" s="63"/>
      <c r="F18" s="251"/>
      <c r="G18" s="251"/>
      <c r="H18" s="251"/>
      <c r="I18" s="59">
        <v>0</v>
      </c>
      <c r="J18" s="129">
        <f>J17</f>
        <v>0</v>
      </c>
      <c r="K18" s="59"/>
      <c r="L18" s="59"/>
    </row>
    <row r="19" spans="1:12" s="36" customFormat="1" ht="12" customHeight="1" x14ac:dyDescent="0.2">
      <c r="A19" s="42" t="s">
        <v>42</v>
      </c>
      <c r="B19" s="45" t="s">
        <v>86</v>
      </c>
      <c r="C19" s="4" t="s">
        <v>281</v>
      </c>
      <c r="D19" s="42" t="s">
        <v>17</v>
      </c>
      <c r="E19" s="63"/>
      <c r="F19" s="251"/>
      <c r="G19" s="251"/>
      <c r="H19" s="251"/>
      <c r="I19" s="59">
        <v>1.35</v>
      </c>
      <c r="J19" s="129">
        <f>(J15-J18)*I19</f>
        <v>0</v>
      </c>
      <c r="K19" s="59"/>
      <c r="L19" s="59"/>
    </row>
    <row r="20" spans="1:12" s="36" customFormat="1" ht="12" customHeight="1" x14ac:dyDescent="0.2">
      <c r="A20" s="42" t="s">
        <v>168</v>
      </c>
      <c r="B20" s="43" t="s">
        <v>87</v>
      </c>
      <c r="C20" s="4" t="s">
        <v>88</v>
      </c>
      <c r="D20" s="42" t="s">
        <v>17</v>
      </c>
      <c r="E20" s="63"/>
      <c r="F20" s="59"/>
      <c r="G20" s="59"/>
      <c r="H20" s="59"/>
      <c r="I20" s="59"/>
      <c r="J20" s="129">
        <f>J19</f>
        <v>0</v>
      </c>
      <c r="K20" s="59"/>
      <c r="L20" s="59"/>
    </row>
    <row r="21" spans="1:12" s="12" customFormat="1" ht="8.1" customHeight="1" x14ac:dyDescent="0.2">
      <c r="A21" s="111"/>
      <c r="B21" s="115"/>
      <c r="C21" s="116"/>
      <c r="D21" s="111"/>
      <c r="E21" s="117"/>
      <c r="F21" s="117"/>
      <c r="G21" s="118"/>
      <c r="H21" s="117"/>
      <c r="I21" s="118"/>
      <c r="J21" s="118"/>
      <c r="K21" s="119"/>
      <c r="L21" s="118"/>
    </row>
    <row r="22" spans="1:12" s="12" customFormat="1" ht="12" customHeight="1" x14ac:dyDescent="0.2">
      <c r="A22" s="164" t="s">
        <v>43</v>
      </c>
      <c r="B22" s="165"/>
      <c r="C22" s="165" t="s">
        <v>199</v>
      </c>
      <c r="D22" s="164"/>
      <c r="E22" s="171"/>
      <c r="F22" s="172"/>
      <c r="G22" s="173"/>
      <c r="H22" s="173"/>
      <c r="I22" s="173"/>
      <c r="J22" s="173"/>
      <c r="K22" s="173"/>
      <c r="L22" s="173"/>
    </row>
    <row r="23" spans="1:12" s="12" customFormat="1" ht="12" customHeight="1" x14ac:dyDescent="0.2">
      <c r="A23" s="164" t="s">
        <v>44</v>
      </c>
      <c r="B23" s="165"/>
      <c r="C23" s="165" t="s">
        <v>162</v>
      </c>
      <c r="D23" s="164"/>
      <c r="E23" s="171"/>
      <c r="F23" s="172"/>
      <c r="G23" s="173"/>
      <c r="H23" s="173"/>
      <c r="I23" s="173"/>
      <c r="J23" s="173"/>
      <c r="K23" s="173"/>
      <c r="L23" s="173"/>
    </row>
    <row r="24" spans="1:12" s="12" customFormat="1" ht="12" customHeight="1" x14ac:dyDescent="0.2">
      <c r="A24" s="164" t="s">
        <v>200</v>
      </c>
      <c r="B24" s="170"/>
      <c r="C24" s="165" t="s">
        <v>261</v>
      </c>
      <c r="D24" s="164"/>
      <c r="E24" s="171"/>
      <c r="F24" s="172"/>
      <c r="G24" s="173"/>
      <c r="H24" s="173"/>
      <c r="I24" s="173"/>
      <c r="J24" s="173"/>
      <c r="K24" s="173"/>
      <c r="L24" s="173"/>
    </row>
    <row r="25" spans="1:12" s="12" customFormat="1" ht="12" customHeight="1" x14ac:dyDescent="0.2">
      <c r="A25" s="8" t="s">
        <v>241</v>
      </c>
      <c r="B25" s="37">
        <v>72961</v>
      </c>
      <c r="C25" s="4" t="s">
        <v>89</v>
      </c>
      <c r="D25" s="8" t="s">
        <v>5</v>
      </c>
      <c r="E25" s="61"/>
      <c r="F25" s="62">
        <v>215</v>
      </c>
      <c r="G25" s="35">
        <f>G28+I28+2</f>
        <v>11.559999999999999</v>
      </c>
      <c r="H25" s="129">
        <f>TRUNC(F25*G25,3)</f>
        <v>2485.4</v>
      </c>
      <c r="I25" s="35"/>
      <c r="J25" s="35"/>
      <c r="L25" s="35"/>
    </row>
    <row r="26" spans="1:12" s="12" customFormat="1" ht="12" customHeight="1" x14ac:dyDescent="0.2">
      <c r="A26" s="8" t="s">
        <v>242</v>
      </c>
      <c r="B26" s="15" t="s">
        <v>55</v>
      </c>
      <c r="C26" s="39" t="s">
        <v>56</v>
      </c>
      <c r="D26" s="8" t="s">
        <v>17</v>
      </c>
      <c r="E26" s="61"/>
      <c r="F26" s="35">
        <v>0</v>
      </c>
      <c r="G26" s="35">
        <v>0</v>
      </c>
      <c r="H26" s="35">
        <f>G26*F26</f>
        <v>0</v>
      </c>
      <c r="I26" s="62">
        <v>0</v>
      </c>
      <c r="J26" s="129">
        <f>TRUNC(H26*I26,3)</f>
        <v>0</v>
      </c>
      <c r="K26" s="35"/>
      <c r="L26" s="35"/>
    </row>
    <row r="27" spans="1:12" s="12" customFormat="1" ht="12" customHeight="1" x14ac:dyDescent="0.2">
      <c r="A27" s="8" t="s">
        <v>243</v>
      </c>
      <c r="B27" s="15">
        <v>72887</v>
      </c>
      <c r="C27" s="53" t="s">
        <v>130</v>
      </c>
      <c r="D27" s="8" t="s">
        <v>18</v>
      </c>
      <c r="E27" s="61"/>
      <c r="F27" s="35">
        <f>F26</f>
        <v>0</v>
      </c>
      <c r="G27" s="35">
        <v>0</v>
      </c>
      <c r="H27" s="35">
        <f>H26</f>
        <v>0</v>
      </c>
      <c r="I27" s="35"/>
      <c r="J27" s="35">
        <f>J26</f>
        <v>0</v>
      </c>
      <c r="K27" s="62">
        <v>18</v>
      </c>
      <c r="L27" s="129">
        <f>TRUNC(J27*K27,3)</f>
        <v>0</v>
      </c>
    </row>
    <row r="28" spans="1:12" s="12" customFormat="1" ht="12" customHeight="1" x14ac:dyDescent="0.2">
      <c r="A28" s="8" t="s">
        <v>244</v>
      </c>
      <c r="B28" s="15">
        <v>73710</v>
      </c>
      <c r="C28" s="53" t="s">
        <v>57</v>
      </c>
      <c r="D28" s="8" t="s">
        <v>17</v>
      </c>
      <c r="E28" s="61"/>
      <c r="F28" s="35">
        <f>F25</f>
        <v>215</v>
      </c>
      <c r="G28" s="35">
        <f>G29</f>
        <v>9.379999999999999</v>
      </c>
      <c r="H28" s="35">
        <f>TRUNC(F28*G28,3)</f>
        <v>2016.7</v>
      </c>
      <c r="I28" s="62">
        <v>0.18</v>
      </c>
      <c r="J28" s="129">
        <f>TRUNC(H28*I28,3)</f>
        <v>363.00599999999997</v>
      </c>
      <c r="K28" s="35"/>
      <c r="L28" s="35"/>
    </row>
    <row r="29" spans="1:12" s="12" customFormat="1" ht="12" customHeight="1" x14ac:dyDescent="0.2">
      <c r="A29" s="8" t="s">
        <v>245</v>
      </c>
      <c r="B29" s="15">
        <v>72887</v>
      </c>
      <c r="C29" s="53" t="s">
        <v>131</v>
      </c>
      <c r="D29" s="8" t="s">
        <v>18</v>
      </c>
      <c r="E29" s="61"/>
      <c r="F29" s="35">
        <f>F25</f>
        <v>215</v>
      </c>
      <c r="G29" s="35">
        <f>G30+I28</f>
        <v>9.379999999999999</v>
      </c>
      <c r="H29" s="35">
        <f>TRUNC(F29*G29,3)</f>
        <v>2016.7</v>
      </c>
      <c r="I29" s="59"/>
      <c r="J29" s="35">
        <f>J28</f>
        <v>363.00599999999997</v>
      </c>
      <c r="K29" s="59">
        <f>K27</f>
        <v>18</v>
      </c>
      <c r="L29" s="129">
        <f>TRUNC(J29*K29,3)</f>
        <v>6534.1080000000002</v>
      </c>
    </row>
    <row r="30" spans="1:12" s="12" customFormat="1" ht="12" customHeight="1" x14ac:dyDescent="0.2">
      <c r="A30" s="8" t="s">
        <v>246</v>
      </c>
      <c r="B30" s="15">
        <v>72945</v>
      </c>
      <c r="C30" s="53" t="s">
        <v>58</v>
      </c>
      <c r="D30" s="8" t="s">
        <v>5</v>
      </c>
      <c r="E30" s="61"/>
      <c r="F30" s="35">
        <f>F25</f>
        <v>215</v>
      </c>
      <c r="G30" s="35">
        <f>G31+0.2</f>
        <v>9.1999999999999993</v>
      </c>
      <c r="H30" s="129">
        <f>TRUNC(F30*G30,3)</f>
        <v>1978</v>
      </c>
      <c r="I30" s="59"/>
      <c r="J30" s="35"/>
      <c r="K30" s="59"/>
      <c r="L30" s="35"/>
    </row>
    <row r="31" spans="1:12" s="12" customFormat="1" ht="12" customHeight="1" x14ac:dyDescent="0.2">
      <c r="A31" s="8" t="s">
        <v>247</v>
      </c>
      <c r="B31" s="15">
        <v>72942</v>
      </c>
      <c r="C31" s="58" t="s">
        <v>25</v>
      </c>
      <c r="D31" s="8" t="s">
        <v>5</v>
      </c>
      <c r="E31" s="61"/>
      <c r="F31" s="35">
        <f>F25</f>
        <v>215</v>
      </c>
      <c r="G31" s="35">
        <f>G32</f>
        <v>9</v>
      </c>
      <c r="H31" s="129">
        <f>TRUNC(F31*G31,3)</f>
        <v>1935</v>
      </c>
      <c r="I31" s="59"/>
      <c r="J31" s="35"/>
      <c r="K31" s="59"/>
      <c r="L31" s="35"/>
    </row>
    <row r="32" spans="1:12" s="12" customFormat="1" ht="12" customHeight="1" x14ac:dyDescent="0.2">
      <c r="A32" s="8" t="s">
        <v>248</v>
      </c>
      <c r="B32" s="15">
        <v>72965</v>
      </c>
      <c r="C32" s="39" t="s">
        <v>90</v>
      </c>
      <c r="D32" s="8" t="s">
        <v>17</v>
      </c>
      <c r="E32" s="61"/>
      <c r="F32" s="35">
        <f>F25</f>
        <v>215</v>
      </c>
      <c r="G32" s="59">
        <f>I4</f>
        <v>9</v>
      </c>
      <c r="H32" s="35">
        <f>TRUNC(F32*G32,3)</f>
        <v>1935</v>
      </c>
      <c r="I32" s="62">
        <v>0.05</v>
      </c>
      <c r="J32" s="129">
        <f>TRUNC(H32*I32,3)</f>
        <v>96.75</v>
      </c>
      <c r="K32" s="59"/>
      <c r="L32" s="35"/>
    </row>
    <row r="33" spans="1:12" s="12" customFormat="1" ht="12" customHeight="1" x14ac:dyDescent="0.2">
      <c r="A33" s="8" t="s">
        <v>249</v>
      </c>
      <c r="B33" s="15">
        <v>72887</v>
      </c>
      <c r="C33" s="39" t="s">
        <v>91</v>
      </c>
      <c r="D33" s="8" t="s">
        <v>18</v>
      </c>
      <c r="E33" s="61"/>
      <c r="F33" s="35"/>
      <c r="G33" s="35"/>
      <c r="H33" s="35"/>
      <c r="I33" s="35"/>
      <c r="J33" s="35">
        <f>J32</f>
        <v>96.75</v>
      </c>
      <c r="K33" s="59">
        <f>K27</f>
        <v>18</v>
      </c>
      <c r="L33" s="129">
        <f>TRUNC(J33*K33,3)</f>
        <v>1741.5</v>
      </c>
    </row>
    <row r="34" spans="1:12" s="12" customFormat="1" ht="12" customHeight="1" x14ac:dyDescent="0.2">
      <c r="A34" s="164" t="s">
        <v>201</v>
      </c>
      <c r="B34" s="170"/>
      <c r="C34" s="165" t="s">
        <v>265</v>
      </c>
      <c r="D34" s="164"/>
      <c r="E34" s="171"/>
      <c r="F34" s="172"/>
      <c r="G34" s="173"/>
      <c r="H34" s="173"/>
      <c r="I34" s="173"/>
      <c r="J34" s="173"/>
      <c r="K34" s="173"/>
      <c r="L34" s="173"/>
    </row>
    <row r="35" spans="1:12" s="12" customFormat="1" ht="12" customHeight="1" x14ac:dyDescent="0.2">
      <c r="A35" s="8" t="s">
        <v>250</v>
      </c>
      <c r="B35" s="37">
        <v>72961</v>
      </c>
      <c r="C35" s="4" t="s">
        <v>89</v>
      </c>
      <c r="D35" s="8" t="s">
        <v>5</v>
      </c>
      <c r="E35" s="61"/>
      <c r="F35" s="62"/>
      <c r="G35" s="199"/>
      <c r="H35" s="129">
        <f>F35*G35</f>
        <v>0</v>
      </c>
      <c r="I35" s="35"/>
      <c r="J35" s="35"/>
      <c r="K35" s="35"/>
      <c r="L35" s="35"/>
    </row>
    <row r="36" spans="1:12" s="12" customFormat="1" ht="12" customHeight="1" x14ac:dyDescent="0.2">
      <c r="A36" s="8" t="s">
        <v>251</v>
      </c>
      <c r="B36" s="45">
        <v>4741</v>
      </c>
      <c r="C36" s="50" t="s">
        <v>258</v>
      </c>
      <c r="D36" s="8" t="s">
        <v>17</v>
      </c>
      <c r="E36" s="120"/>
      <c r="F36" s="121">
        <f>F35</f>
        <v>0</v>
      </c>
      <c r="G36" s="35">
        <f>G35</f>
        <v>0</v>
      </c>
      <c r="H36" s="35">
        <f>H35</f>
        <v>0</v>
      </c>
      <c r="I36" s="199"/>
      <c r="J36" s="129">
        <f>I36*H36</f>
        <v>0</v>
      </c>
      <c r="K36" s="59"/>
      <c r="L36" s="59"/>
    </row>
    <row r="37" spans="1:12" s="12" customFormat="1" ht="12" customHeight="1" x14ac:dyDescent="0.2">
      <c r="A37" s="8" t="s">
        <v>252</v>
      </c>
      <c r="B37" s="15">
        <v>72887</v>
      </c>
      <c r="C37" s="53" t="s">
        <v>273</v>
      </c>
      <c r="D37" s="8" t="s">
        <v>18</v>
      </c>
      <c r="E37" s="61"/>
      <c r="F37" s="35"/>
      <c r="G37" s="35"/>
      <c r="H37" s="35"/>
      <c r="I37" s="35"/>
      <c r="J37" s="35">
        <f>J36</f>
        <v>0</v>
      </c>
      <c r="K37" s="62">
        <v>0</v>
      </c>
      <c r="L37" s="129">
        <f>TRUNC(J37*K37,3)</f>
        <v>0</v>
      </c>
    </row>
    <row r="38" spans="1:12" s="12" customFormat="1" ht="12" customHeight="1" x14ac:dyDescent="0.2">
      <c r="A38" s="8" t="s">
        <v>253</v>
      </c>
      <c r="B38" s="45" t="s">
        <v>259</v>
      </c>
      <c r="C38" s="50" t="s">
        <v>262</v>
      </c>
      <c r="D38" s="8" t="s">
        <v>5</v>
      </c>
      <c r="E38" s="120"/>
      <c r="F38" s="121">
        <f>F35</f>
        <v>0</v>
      </c>
      <c r="G38" s="35">
        <f>G35</f>
        <v>0</v>
      </c>
      <c r="H38" s="129">
        <f>H35</f>
        <v>0</v>
      </c>
      <c r="I38" s="35"/>
      <c r="J38" s="35"/>
      <c r="K38" s="59"/>
      <c r="L38" s="59"/>
    </row>
    <row r="39" spans="1:12" s="12" customFormat="1" ht="12" customHeight="1" x14ac:dyDescent="0.2">
      <c r="A39" s="8" t="s">
        <v>254</v>
      </c>
      <c r="B39" s="45">
        <v>72979</v>
      </c>
      <c r="C39" s="50" t="s">
        <v>263</v>
      </c>
      <c r="D39" s="8" t="s">
        <v>5</v>
      </c>
      <c r="E39" s="120"/>
      <c r="F39" s="121">
        <f>F35</f>
        <v>0</v>
      </c>
      <c r="G39" s="35">
        <f>G35</f>
        <v>0</v>
      </c>
      <c r="H39" s="129">
        <f>H35</f>
        <v>0</v>
      </c>
      <c r="I39" s="199"/>
      <c r="J39" s="35">
        <f>I39*H39</f>
        <v>0</v>
      </c>
      <c r="K39" s="59"/>
      <c r="L39" s="59"/>
    </row>
    <row r="40" spans="1:12" s="12" customFormat="1" ht="12" customHeight="1" x14ac:dyDescent="0.2">
      <c r="A40" s="8" t="s">
        <v>255</v>
      </c>
      <c r="B40" s="15">
        <v>72887</v>
      </c>
      <c r="C40" s="53" t="s">
        <v>274</v>
      </c>
      <c r="D40" s="8" t="s">
        <v>18</v>
      </c>
      <c r="E40" s="61"/>
      <c r="F40" s="35"/>
      <c r="G40" s="35"/>
      <c r="H40" s="35"/>
      <c r="I40" s="35"/>
      <c r="J40" s="35">
        <f>J39</f>
        <v>0</v>
      </c>
      <c r="K40" s="62">
        <f>K37</f>
        <v>0</v>
      </c>
      <c r="L40" s="129">
        <f>TRUNC(J40*K40,3)</f>
        <v>0</v>
      </c>
    </row>
    <row r="41" spans="1:12" s="12" customFormat="1" ht="12" customHeight="1" x14ac:dyDescent="0.2">
      <c r="A41" s="8" t="s">
        <v>256</v>
      </c>
      <c r="B41" s="45">
        <v>72971</v>
      </c>
      <c r="C41" s="50" t="s">
        <v>264</v>
      </c>
      <c r="D41" s="8" t="s">
        <v>5</v>
      </c>
      <c r="E41" s="120"/>
      <c r="F41" s="121">
        <f>F35</f>
        <v>0</v>
      </c>
      <c r="G41" s="35">
        <f>G35</f>
        <v>0</v>
      </c>
      <c r="H41" s="129">
        <f>H35</f>
        <v>0</v>
      </c>
      <c r="I41" s="35"/>
      <c r="J41" s="35"/>
      <c r="K41" s="59"/>
      <c r="L41" s="59"/>
    </row>
    <row r="42" spans="1:12" s="12" customFormat="1" ht="12" customHeight="1" x14ac:dyDescent="0.2">
      <c r="A42" s="8" t="s">
        <v>257</v>
      </c>
      <c r="B42" s="45">
        <v>4741</v>
      </c>
      <c r="C42" s="50" t="s">
        <v>275</v>
      </c>
      <c r="D42" s="8" t="s">
        <v>17</v>
      </c>
      <c r="E42" s="120"/>
      <c r="F42" s="121">
        <f>F35</f>
        <v>0</v>
      </c>
      <c r="G42" s="35">
        <f>G35</f>
        <v>0</v>
      </c>
      <c r="H42" s="59">
        <f>H35</f>
        <v>0</v>
      </c>
      <c r="I42" s="199"/>
      <c r="J42" s="129">
        <f>I42*H42</f>
        <v>0</v>
      </c>
      <c r="K42" s="59"/>
      <c r="L42" s="59"/>
    </row>
    <row r="43" spans="1:12" s="12" customFormat="1" ht="12" customHeight="1" x14ac:dyDescent="0.2">
      <c r="A43" s="8" t="s">
        <v>260</v>
      </c>
      <c r="B43" s="15">
        <v>72887</v>
      </c>
      <c r="C43" s="53" t="s">
        <v>276</v>
      </c>
      <c r="D43" s="8" t="s">
        <v>18</v>
      </c>
      <c r="E43" s="61"/>
      <c r="F43" s="35"/>
      <c r="G43" s="35"/>
      <c r="H43" s="35"/>
      <c r="I43" s="35"/>
      <c r="J43" s="35">
        <f>J42</f>
        <v>0</v>
      </c>
      <c r="K43" s="62">
        <f>K37</f>
        <v>0</v>
      </c>
      <c r="L43" s="129">
        <f>TRUNC(J43*K43,3)</f>
        <v>0</v>
      </c>
    </row>
    <row r="44" spans="1:12" s="12" customFormat="1" ht="8.1" customHeight="1" x14ac:dyDescent="0.2">
      <c r="A44" s="8"/>
      <c r="B44" s="45"/>
      <c r="C44" s="50"/>
      <c r="D44" s="8"/>
      <c r="E44" s="120"/>
      <c r="F44" s="121"/>
      <c r="G44" s="35"/>
      <c r="H44" s="35"/>
      <c r="I44" s="35"/>
      <c r="J44" s="35"/>
      <c r="K44" s="59"/>
      <c r="L44" s="59"/>
    </row>
    <row r="45" spans="1:12" s="36" customFormat="1" ht="12" customHeight="1" x14ac:dyDescent="0.2">
      <c r="A45" s="164" t="s">
        <v>45</v>
      </c>
      <c r="B45" s="169"/>
      <c r="C45" s="170" t="s">
        <v>166</v>
      </c>
      <c r="D45" s="164"/>
      <c r="E45" s="171"/>
      <c r="F45" s="172"/>
      <c r="G45" s="173"/>
      <c r="H45" s="173"/>
      <c r="I45" s="173"/>
      <c r="J45" s="173"/>
      <c r="K45" s="173"/>
      <c r="L45" s="173"/>
    </row>
    <row r="46" spans="1:12" s="36" customFormat="1" ht="12" customHeight="1" x14ac:dyDescent="0.2">
      <c r="A46" s="164" t="s">
        <v>202</v>
      </c>
      <c r="B46" s="169"/>
      <c r="C46" s="170" t="s">
        <v>210</v>
      </c>
      <c r="D46" s="164"/>
      <c r="E46" s="171"/>
      <c r="F46" s="172"/>
      <c r="G46" s="173"/>
      <c r="H46" s="173"/>
      <c r="I46" s="173"/>
      <c r="J46" s="173"/>
      <c r="K46" s="173"/>
      <c r="L46" s="173"/>
    </row>
    <row r="47" spans="1:12" s="36" customFormat="1" ht="12" customHeight="1" x14ac:dyDescent="0.2">
      <c r="A47" s="8" t="s">
        <v>203</v>
      </c>
      <c r="B47" s="45" t="s">
        <v>19</v>
      </c>
      <c r="C47" s="4" t="s">
        <v>69</v>
      </c>
      <c r="D47" s="8" t="s">
        <v>5</v>
      </c>
      <c r="E47" s="61"/>
      <c r="F47" s="62">
        <v>0</v>
      </c>
      <c r="G47" s="62">
        <v>0</v>
      </c>
      <c r="H47" s="129">
        <f>TRUNC(F47*G47,3)</f>
        <v>0</v>
      </c>
      <c r="I47" s="59"/>
      <c r="J47" s="59"/>
      <c r="K47" s="59"/>
      <c r="L47" s="59"/>
    </row>
    <row r="48" spans="1:12" s="36" customFormat="1" ht="12" customHeight="1" x14ac:dyDescent="0.2">
      <c r="A48" s="8" t="s">
        <v>204</v>
      </c>
      <c r="B48" s="45">
        <v>72942</v>
      </c>
      <c r="C48" s="49" t="s">
        <v>27</v>
      </c>
      <c r="D48" s="8" t="s">
        <v>5</v>
      </c>
      <c r="E48" s="61"/>
      <c r="F48" s="59">
        <f>F47</f>
        <v>0</v>
      </c>
      <c r="G48" s="59">
        <f>G47</f>
        <v>0</v>
      </c>
      <c r="H48" s="129">
        <f>TRUNC(F48*G48,3)</f>
        <v>0</v>
      </c>
      <c r="I48" s="59"/>
      <c r="J48" s="59"/>
      <c r="K48" s="59"/>
      <c r="L48" s="59"/>
    </row>
    <row r="49" spans="1:12" s="36" customFormat="1" ht="12" customHeight="1" x14ac:dyDescent="0.2">
      <c r="A49" s="8" t="s">
        <v>205</v>
      </c>
      <c r="B49" s="45">
        <v>72965</v>
      </c>
      <c r="C49" s="39" t="s">
        <v>163</v>
      </c>
      <c r="D49" s="8" t="s">
        <v>17</v>
      </c>
      <c r="E49" s="61"/>
      <c r="F49" s="59">
        <f>F47</f>
        <v>0</v>
      </c>
      <c r="G49" s="59">
        <f>G47</f>
        <v>0</v>
      </c>
      <c r="H49" s="59">
        <f>TRUNC(F49*G49,3)</f>
        <v>0</v>
      </c>
      <c r="I49" s="62">
        <v>0</v>
      </c>
      <c r="J49" s="129">
        <f>TRUNC(H49*I49,3)</f>
        <v>0</v>
      </c>
      <c r="K49" s="59"/>
      <c r="L49" s="59"/>
    </row>
    <row r="50" spans="1:12" s="36" customFormat="1" ht="12" customHeight="1" x14ac:dyDescent="0.2">
      <c r="A50" s="8" t="s">
        <v>206</v>
      </c>
      <c r="B50" s="45">
        <v>72887</v>
      </c>
      <c r="C50" s="39" t="s">
        <v>164</v>
      </c>
      <c r="D50" s="8" t="s">
        <v>18</v>
      </c>
      <c r="E50" s="61"/>
      <c r="F50" s="59"/>
      <c r="G50" s="59"/>
      <c r="H50" s="64"/>
      <c r="I50" s="59"/>
      <c r="J50" s="64">
        <f>J49</f>
        <v>0</v>
      </c>
      <c r="K50" s="62">
        <v>0</v>
      </c>
      <c r="L50" s="129">
        <f>TRUNC(J50*K50,3)</f>
        <v>0</v>
      </c>
    </row>
    <row r="51" spans="1:12" s="36" customFormat="1" ht="12" customHeight="1" x14ac:dyDescent="0.2">
      <c r="A51" s="8" t="s">
        <v>207</v>
      </c>
      <c r="B51" s="45">
        <v>72942</v>
      </c>
      <c r="C51" s="49" t="s">
        <v>25</v>
      </c>
      <c r="D51" s="8" t="s">
        <v>5</v>
      </c>
      <c r="E51" s="61"/>
      <c r="F51" s="59">
        <f>F47</f>
        <v>0</v>
      </c>
      <c r="G51" s="59">
        <f>G47</f>
        <v>0</v>
      </c>
      <c r="H51" s="129">
        <f>H48</f>
        <v>0</v>
      </c>
      <c r="I51" s="59"/>
      <c r="J51" s="59"/>
      <c r="K51" s="59"/>
      <c r="L51" s="59"/>
    </row>
    <row r="52" spans="1:12" s="36" customFormat="1" ht="12" customHeight="1" x14ac:dyDescent="0.2">
      <c r="A52" s="8" t="s">
        <v>208</v>
      </c>
      <c r="B52" s="45">
        <v>72965</v>
      </c>
      <c r="C52" s="39" t="s">
        <v>133</v>
      </c>
      <c r="D52" s="8" t="s">
        <v>17</v>
      </c>
      <c r="E52" s="61"/>
      <c r="F52" s="59">
        <f>F47</f>
        <v>0</v>
      </c>
      <c r="G52" s="59">
        <f>G47</f>
        <v>0</v>
      </c>
      <c r="H52" s="64">
        <f>H51</f>
        <v>0</v>
      </c>
      <c r="I52" s="62">
        <v>0</v>
      </c>
      <c r="J52" s="129">
        <f>TRUNC(H52*I52,3)</f>
        <v>0</v>
      </c>
      <c r="K52" s="59"/>
      <c r="L52" s="59"/>
    </row>
    <row r="53" spans="1:12" s="36" customFormat="1" ht="12" customHeight="1" x14ac:dyDescent="0.2">
      <c r="A53" s="8" t="s">
        <v>209</v>
      </c>
      <c r="B53" s="45">
        <v>72887</v>
      </c>
      <c r="C53" s="39" t="s">
        <v>165</v>
      </c>
      <c r="D53" s="8" t="s">
        <v>18</v>
      </c>
      <c r="E53" s="61"/>
      <c r="F53" s="59">
        <f>F47</f>
        <v>0</v>
      </c>
      <c r="G53" s="59">
        <f>G47</f>
        <v>0</v>
      </c>
      <c r="H53" s="59"/>
      <c r="I53" s="59"/>
      <c r="J53" s="64">
        <f>J52+J49</f>
        <v>0</v>
      </c>
      <c r="K53" s="59">
        <f>K50</f>
        <v>0</v>
      </c>
      <c r="L53" s="129">
        <f>TRUNC(J53*K53,3)</f>
        <v>0</v>
      </c>
    </row>
    <row r="54" spans="1:12" s="12" customFormat="1" ht="8.1" customHeight="1" x14ac:dyDescent="0.2">
      <c r="A54" s="111"/>
      <c r="B54" s="115"/>
      <c r="C54" s="116"/>
      <c r="D54" s="111"/>
      <c r="E54" s="117"/>
      <c r="F54" s="117"/>
      <c r="G54" s="118"/>
      <c r="H54" s="117"/>
      <c r="I54" s="118"/>
      <c r="J54" s="118"/>
      <c r="K54" s="119"/>
      <c r="L54" s="118"/>
    </row>
    <row r="55" spans="1:12" s="89" customFormat="1" ht="12" customHeight="1" x14ac:dyDescent="0.2">
      <c r="A55" s="164" t="s">
        <v>46</v>
      </c>
      <c r="B55" s="174"/>
      <c r="C55" s="175" t="s">
        <v>169</v>
      </c>
      <c r="D55" s="176"/>
      <c r="E55" s="177"/>
      <c r="F55" s="172"/>
      <c r="G55" s="173"/>
      <c r="H55" s="172"/>
      <c r="I55" s="173"/>
      <c r="J55" s="173"/>
      <c r="K55" s="178"/>
      <c r="L55" s="173"/>
    </row>
    <row r="56" spans="1:12" s="89" customFormat="1" ht="12" customHeight="1" x14ac:dyDescent="0.2">
      <c r="A56" s="55" t="s">
        <v>62</v>
      </c>
      <c r="B56" s="43"/>
      <c r="C56" s="81" t="s">
        <v>126</v>
      </c>
      <c r="D56" s="42"/>
      <c r="E56" s="76"/>
      <c r="F56" s="77"/>
      <c r="G56" s="59"/>
      <c r="H56" s="77"/>
      <c r="I56" s="59"/>
      <c r="J56" s="59"/>
      <c r="K56" s="60"/>
      <c r="L56" s="59"/>
    </row>
    <row r="57" spans="1:12" s="12" customFormat="1" ht="12" customHeight="1" x14ac:dyDescent="0.2">
      <c r="A57" s="42"/>
      <c r="B57" s="45"/>
      <c r="C57" s="90" t="s">
        <v>138</v>
      </c>
      <c r="D57" s="8" t="s">
        <v>16</v>
      </c>
      <c r="E57" s="61"/>
      <c r="F57" s="62">
        <v>0</v>
      </c>
      <c r="G57" s="35">
        <f>0.4*2</f>
        <v>0.8</v>
      </c>
      <c r="H57" s="35">
        <f>TRUNC(F57*G57,3)</f>
        <v>0</v>
      </c>
      <c r="I57" s="35">
        <f>I60-I77</f>
        <v>1.2</v>
      </c>
      <c r="J57" s="59">
        <f>TRUNC(H57*I57,3)</f>
        <v>0</v>
      </c>
      <c r="K57" s="35"/>
      <c r="L57" s="35"/>
    </row>
    <row r="58" spans="1:12" s="12" customFormat="1" ht="12" customHeight="1" x14ac:dyDescent="0.2">
      <c r="A58" s="42"/>
      <c r="B58" s="45"/>
      <c r="C58" s="90" t="s">
        <v>139</v>
      </c>
      <c r="D58" s="8" t="s">
        <v>16</v>
      </c>
      <c r="E58" s="61"/>
      <c r="F58" s="62"/>
      <c r="G58" s="35">
        <f>0.6*2</f>
        <v>1.2</v>
      </c>
      <c r="H58" s="35">
        <f>TRUNC(F58*G58,3)</f>
        <v>0</v>
      </c>
      <c r="I58" s="35">
        <f>I61-I78</f>
        <v>1.3</v>
      </c>
      <c r="J58" s="59">
        <f>TRUNC(H58*I58,3)</f>
        <v>0</v>
      </c>
      <c r="K58" s="35"/>
      <c r="L58" s="35"/>
    </row>
    <row r="59" spans="1:12" s="12" customFormat="1" ht="12" customHeight="1" x14ac:dyDescent="0.2">
      <c r="A59" s="42"/>
      <c r="B59" s="45"/>
      <c r="C59" s="90"/>
      <c r="D59" s="8"/>
      <c r="E59" s="61"/>
      <c r="F59" s="79">
        <f>SUM(F57:F58)</f>
        <v>0</v>
      </c>
      <c r="G59" s="35"/>
      <c r="H59" s="79">
        <f>SUM(H57:H58)</f>
        <v>0</v>
      </c>
      <c r="I59" s="80"/>
      <c r="J59" s="79">
        <f>SUM(J57:J58)</f>
        <v>0</v>
      </c>
      <c r="K59" s="35"/>
      <c r="L59" s="35"/>
    </row>
    <row r="60" spans="1:12" s="12" customFormat="1" ht="12" customHeight="1" x14ac:dyDescent="0.2">
      <c r="A60" s="42"/>
      <c r="B60" s="45"/>
      <c r="C60" s="90" t="s">
        <v>140</v>
      </c>
      <c r="D60" s="8" t="s">
        <v>16</v>
      </c>
      <c r="E60" s="61"/>
      <c r="F60" s="62"/>
      <c r="G60" s="35">
        <f>0.4*2</f>
        <v>0.8</v>
      </c>
      <c r="H60" s="35">
        <f t="shared" ref="H60:H65" si="0">TRUNC(F60*G60,3)</f>
        <v>0</v>
      </c>
      <c r="I60" s="35">
        <v>1.5</v>
      </c>
      <c r="J60" s="35">
        <f>TRUNC(H60*I60,3)</f>
        <v>0</v>
      </c>
      <c r="K60" s="35"/>
      <c r="L60" s="35"/>
    </row>
    <row r="61" spans="1:12" s="12" customFormat="1" ht="12" customHeight="1" x14ac:dyDescent="0.2">
      <c r="A61" s="42"/>
      <c r="B61" s="45"/>
      <c r="C61" s="90" t="s">
        <v>141</v>
      </c>
      <c r="D61" s="8" t="s">
        <v>16</v>
      </c>
      <c r="E61" s="61"/>
      <c r="F61" s="62"/>
      <c r="G61" s="35">
        <f>0.6*2</f>
        <v>1.2</v>
      </c>
      <c r="H61" s="35">
        <f t="shared" si="0"/>
        <v>0</v>
      </c>
      <c r="I61" s="35">
        <v>1.6</v>
      </c>
      <c r="J61" s="35">
        <f>TRUNC(H61*I61,3)</f>
        <v>0</v>
      </c>
      <c r="K61" s="35"/>
      <c r="L61" s="35"/>
    </row>
    <row r="62" spans="1:12" s="12" customFormat="1" ht="12" customHeight="1" x14ac:dyDescent="0.2">
      <c r="A62" s="42"/>
      <c r="B62" s="45"/>
      <c r="C62" s="90"/>
      <c r="D62" s="8"/>
      <c r="E62" s="61"/>
      <c r="F62" s="59"/>
      <c r="G62" s="35"/>
      <c r="H62" s="35">
        <f t="shared" si="0"/>
        <v>0</v>
      </c>
      <c r="I62" s="80"/>
      <c r="J62" s="79">
        <f>SUM(J60:J61)</f>
        <v>0</v>
      </c>
      <c r="K62" s="122"/>
      <c r="L62" s="35"/>
    </row>
    <row r="63" spans="1:12" s="12" customFormat="1" ht="12" customHeight="1" x14ac:dyDescent="0.2">
      <c r="A63" s="112"/>
      <c r="B63" s="92"/>
      <c r="C63" s="151" t="s">
        <v>142</v>
      </c>
      <c r="D63" s="75" t="s">
        <v>16</v>
      </c>
      <c r="E63" s="152"/>
      <c r="F63" s="153"/>
      <c r="G63" s="78">
        <f>0.4*2</f>
        <v>0.8</v>
      </c>
      <c r="H63" s="35">
        <f t="shared" si="0"/>
        <v>0</v>
      </c>
      <c r="I63" s="78">
        <v>1.5</v>
      </c>
      <c r="J63" s="78">
        <f>TRUNC(H63*I63,3)</f>
        <v>0</v>
      </c>
      <c r="K63" s="93"/>
      <c r="L63" s="94"/>
    </row>
    <row r="64" spans="1:12" s="12" customFormat="1" ht="12" customHeight="1" x14ac:dyDescent="0.2">
      <c r="A64" s="123"/>
      <c r="B64" s="115"/>
      <c r="C64" s="90" t="s">
        <v>143</v>
      </c>
      <c r="D64" s="8" t="s">
        <v>16</v>
      </c>
      <c r="E64" s="61"/>
      <c r="F64" s="62">
        <v>55</v>
      </c>
      <c r="G64" s="35">
        <f>0.6*2</f>
        <v>1.2</v>
      </c>
      <c r="H64" s="35">
        <f t="shared" si="0"/>
        <v>66</v>
      </c>
      <c r="I64" s="35">
        <v>1.6</v>
      </c>
      <c r="J64" s="35">
        <f>TRUNC(H64*I64,3)</f>
        <v>105.6</v>
      </c>
      <c r="K64" s="103"/>
      <c r="L64" s="102"/>
    </row>
    <row r="65" spans="1:12" s="12" customFormat="1" ht="12" customHeight="1" x14ac:dyDescent="0.2">
      <c r="A65" s="123"/>
      <c r="B65" s="115"/>
      <c r="C65" s="90" t="s">
        <v>285</v>
      </c>
      <c r="D65" s="8" t="s">
        <v>16</v>
      </c>
      <c r="E65" s="120"/>
      <c r="F65" s="272">
        <v>208</v>
      </c>
      <c r="G65" s="35">
        <v>2</v>
      </c>
      <c r="H65" s="35">
        <f t="shared" si="0"/>
        <v>416</v>
      </c>
      <c r="I65" s="35">
        <v>2</v>
      </c>
      <c r="J65" s="35">
        <f>TRUNC(H65*I65,3)</f>
        <v>832</v>
      </c>
      <c r="K65" s="103"/>
      <c r="L65" s="102"/>
    </row>
    <row r="66" spans="1:12" s="12" customFormat="1" ht="12" customHeight="1" x14ac:dyDescent="0.2">
      <c r="A66" s="123"/>
      <c r="B66" s="115"/>
      <c r="C66" s="124"/>
      <c r="D66" s="125"/>
      <c r="E66" s="104"/>
      <c r="F66" s="104"/>
      <c r="G66" s="102"/>
      <c r="H66" s="79">
        <f>SUM(H63:H65)</f>
        <v>482</v>
      </c>
      <c r="I66" s="80"/>
      <c r="J66" s="79">
        <f>SUM(J63:J65)</f>
        <v>937.6</v>
      </c>
      <c r="K66" s="103"/>
      <c r="L66" s="102"/>
    </row>
    <row r="67" spans="1:12" s="12" customFormat="1" ht="12" customHeight="1" x14ac:dyDescent="0.2">
      <c r="A67" s="42" t="s">
        <v>170</v>
      </c>
      <c r="B67" s="15" t="s">
        <v>60</v>
      </c>
      <c r="C67" s="90" t="s">
        <v>144</v>
      </c>
      <c r="D67" s="8" t="s">
        <v>16</v>
      </c>
      <c r="E67" s="61"/>
      <c r="F67" s="129">
        <f>F57+F60+F63</f>
        <v>0</v>
      </c>
      <c r="G67" s="35"/>
      <c r="H67" s="82">
        <f>H57+H60+H63</f>
        <v>0</v>
      </c>
      <c r="I67" s="35"/>
      <c r="J67" s="82">
        <f>J57+J60+J63</f>
        <v>0</v>
      </c>
      <c r="K67" s="103"/>
      <c r="L67" s="102"/>
    </row>
    <row r="68" spans="1:12" s="12" customFormat="1" ht="12" customHeight="1" x14ac:dyDescent="0.2">
      <c r="A68" s="42" t="s">
        <v>171</v>
      </c>
      <c r="B68" s="15">
        <v>7762</v>
      </c>
      <c r="C68" s="90" t="s">
        <v>145</v>
      </c>
      <c r="D68" s="8" t="s">
        <v>16</v>
      </c>
      <c r="E68" s="61"/>
      <c r="F68" s="129">
        <f>F58+F61+F64</f>
        <v>55</v>
      </c>
      <c r="G68" s="35"/>
      <c r="H68" s="82">
        <f>H58+H61+H64</f>
        <v>66</v>
      </c>
      <c r="I68" s="35"/>
      <c r="J68" s="82">
        <f>J58+J61+J64</f>
        <v>105.6</v>
      </c>
      <c r="K68" s="103"/>
      <c r="L68" s="102"/>
    </row>
    <row r="69" spans="1:12" s="12" customFormat="1" ht="12" customHeight="1" x14ac:dyDescent="0.2">
      <c r="A69" s="42"/>
      <c r="B69" s="15"/>
      <c r="C69" s="90" t="s">
        <v>287</v>
      </c>
      <c r="D69" s="8" t="s">
        <v>16</v>
      </c>
      <c r="E69" s="120"/>
      <c r="F69" s="273">
        <f>F65</f>
        <v>208</v>
      </c>
      <c r="G69" s="35"/>
      <c r="H69" s="82">
        <f>H59+H62+H65</f>
        <v>416</v>
      </c>
      <c r="I69" s="35"/>
      <c r="J69" s="82">
        <f>J59+J62+J65</f>
        <v>832</v>
      </c>
      <c r="K69" s="103"/>
      <c r="L69" s="102"/>
    </row>
    <row r="70" spans="1:12" s="12" customFormat="1" ht="12" customHeight="1" x14ac:dyDescent="0.2">
      <c r="A70" s="42"/>
      <c r="B70" s="15"/>
      <c r="C70" s="90"/>
      <c r="D70" s="8"/>
      <c r="E70" s="120"/>
      <c r="F70" s="77"/>
      <c r="G70" s="35"/>
      <c r="H70" s="126">
        <f>SUM(H67:H69)</f>
        <v>482</v>
      </c>
      <c r="I70" s="35"/>
      <c r="J70" s="79">
        <f>SUM(J67:J69)</f>
        <v>937.6</v>
      </c>
      <c r="K70" s="103"/>
      <c r="L70" s="102"/>
    </row>
    <row r="71" spans="1:12" s="12" customFormat="1" ht="12" customHeight="1" x14ac:dyDescent="0.2">
      <c r="A71" s="42" t="s">
        <v>172</v>
      </c>
      <c r="B71" s="15" t="s">
        <v>52</v>
      </c>
      <c r="C71" s="4" t="s">
        <v>109</v>
      </c>
      <c r="D71" s="8" t="s">
        <v>17</v>
      </c>
      <c r="E71" s="120"/>
      <c r="F71" s="77"/>
      <c r="G71" s="35"/>
      <c r="H71" s="126">
        <f>H70</f>
        <v>482</v>
      </c>
      <c r="I71" s="59">
        <v>0.05</v>
      </c>
      <c r="J71" s="129">
        <f>TRUNC(H71*I71,3)</f>
        <v>24.1</v>
      </c>
      <c r="K71" s="103"/>
      <c r="L71" s="102"/>
    </row>
    <row r="72" spans="1:12" s="12" customFormat="1" ht="12" customHeight="1" x14ac:dyDescent="0.2">
      <c r="A72" s="42" t="s">
        <v>173</v>
      </c>
      <c r="B72" s="15">
        <v>72887</v>
      </c>
      <c r="C72" s="39" t="s">
        <v>110</v>
      </c>
      <c r="D72" s="8" t="s">
        <v>18</v>
      </c>
      <c r="E72" s="120"/>
      <c r="F72" s="77"/>
      <c r="G72" s="35"/>
      <c r="H72" s="126"/>
      <c r="I72" s="35"/>
      <c r="J72" s="35">
        <f>J71</f>
        <v>24.1</v>
      </c>
      <c r="K72" s="59">
        <v>18</v>
      </c>
      <c r="L72" s="129">
        <f>TRUNC(J72*K72,3)</f>
        <v>433.8</v>
      </c>
    </row>
    <row r="73" spans="1:12" s="12" customFormat="1" ht="12" customHeight="1" x14ac:dyDescent="0.2">
      <c r="A73" s="127" t="s">
        <v>61</v>
      </c>
      <c r="B73" s="115"/>
      <c r="C73" s="56" t="s">
        <v>123</v>
      </c>
      <c r="D73" s="125"/>
      <c r="E73" s="104"/>
      <c r="F73" s="104"/>
      <c r="G73" s="102"/>
      <c r="H73" s="104"/>
      <c r="I73" s="102"/>
      <c r="J73" s="102"/>
      <c r="K73" s="103"/>
      <c r="L73" s="102"/>
    </row>
    <row r="74" spans="1:12" s="12" customFormat="1" ht="12" customHeight="1" x14ac:dyDescent="0.2">
      <c r="A74" s="123" t="s">
        <v>212</v>
      </c>
      <c r="B74" s="15">
        <v>72949</v>
      </c>
      <c r="C74" s="4" t="s">
        <v>108</v>
      </c>
      <c r="D74" s="8" t="s">
        <v>17</v>
      </c>
      <c r="E74" s="104"/>
      <c r="F74" s="104"/>
      <c r="G74" s="102"/>
      <c r="H74" s="104"/>
      <c r="I74" s="102"/>
      <c r="J74" s="138">
        <f>J79</f>
        <v>0</v>
      </c>
      <c r="K74" s="103"/>
      <c r="L74" s="102"/>
    </row>
    <row r="75" spans="1:12" s="12" customFormat="1" ht="12" customHeight="1" x14ac:dyDescent="0.2">
      <c r="A75" s="123" t="s">
        <v>213</v>
      </c>
      <c r="B75" s="15">
        <v>72853</v>
      </c>
      <c r="C75" s="39" t="s">
        <v>106</v>
      </c>
      <c r="D75" s="8" t="s">
        <v>17</v>
      </c>
      <c r="E75" s="104"/>
      <c r="F75" s="104"/>
      <c r="G75" s="102"/>
      <c r="H75" s="104"/>
      <c r="I75" s="102"/>
      <c r="J75" s="138">
        <f>J74</f>
        <v>0</v>
      </c>
      <c r="K75" s="103"/>
      <c r="L75" s="102"/>
    </row>
    <row r="76" spans="1:12" s="12" customFormat="1" ht="12" customHeight="1" x14ac:dyDescent="0.2">
      <c r="A76" s="123" t="s">
        <v>214</v>
      </c>
      <c r="B76" s="15" t="s">
        <v>87</v>
      </c>
      <c r="C76" s="39" t="s">
        <v>107</v>
      </c>
      <c r="D76" s="8" t="s">
        <v>17</v>
      </c>
      <c r="E76" s="104"/>
      <c r="F76" s="104"/>
      <c r="G76" s="102"/>
      <c r="H76" s="104"/>
      <c r="I76" s="102"/>
      <c r="J76" s="138">
        <f>J75</f>
        <v>0</v>
      </c>
      <c r="K76" s="103"/>
      <c r="L76" s="102"/>
    </row>
    <row r="77" spans="1:12" s="12" customFormat="1" ht="12" customHeight="1" x14ac:dyDescent="0.2">
      <c r="A77" s="42"/>
      <c r="B77" s="45"/>
      <c r="C77" s="90" t="s">
        <v>138</v>
      </c>
      <c r="D77" s="8" t="s">
        <v>16</v>
      </c>
      <c r="E77" s="61"/>
      <c r="F77" s="59">
        <f>F57</f>
        <v>0</v>
      </c>
      <c r="G77" s="35">
        <f>0.4*2</f>
        <v>0.8</v>
      </c>
      <c r="H77" s="35">
        <f>TRUNC(F77*G77,3)</f>
        <v>0</v>
      </c>
      <c r="I77" s="59">
        <v>0.3</v>
      </c>
      <c r="J77" s="59">
        <f>TRUNC(H77*I77,3)</f>
        <v>0</v>
      </c>
      <c r="K77" s="35"/>
      <c r="L77" s="35"/>
    </row>
    <row r="78" spans="1:12" s="12" customFormat="1" ht="12" customHeight="1" x14ac:dyDescent="0.2">
      <c r="A78" s="42"/>
      <c r="B78" s="45"/>
      <c r="C78" s="90" t="s">
        <v>139</v>
      </c>
      <c r="D78" s="8" t="s">
        <v>16</v>
      </c>
      <c r="E78" s="61"/>
      <c r="F78" s="59">
        <f>F58</f>
        <v>0</v>
      </c>
      <c r="G78" s="35">
        <f>0.6*2</f>
        <v>1.2</v>
      </c>
      <c r="H78" s="35">
        <f>TRUNC(F78*G78,3)</f>
        <v>0</v>
      </c>
      <c r="I78" s="59">
        <f>I77</f>
        <v>0.3</v>
      </c>
      <c r="J78" s="59">
        <f>TRUNC(H78*I78,3)</f>
        <v>0</v>
      </c>
      <c r="K78" s="35"/>
      <c r="L78" s="35"/>
    </row>
    <row r="79" spans="1:12" s="12" customFormat="1" ht="12" customHeight="1" x14ac:dyDescent="0.2">
      <c r="A79" s="42"/>
      <c r="B79" s="45"/>
      <c r="C79" s="90"/>
      <c r="D79" s="8"/>
      <c r="E79" s="61"/>
      <c r="F79" s="59"/>
      <c r="G79" s="35"/>
      <c r="H79" s="35"/>
      <c r="I79" s="59"/>
      <c r="J79" s="80">
        <f>SUM(J77:J78)</f>
        <v>0</v>
      </c>
      <c r="K79" s="35"/>
      <c r="L79" s="35"/>
    </row>
    <row r="80" spans="1:12" s="12" customFormat="1" ht="12" customHeight="1" x14ac:dyDescent="0.2">
      <c r="A80" s="42"/>
      <c r="B80" s="95"/>
      <c r="C80" s="90" t="s">
        <v>47</v>
      </c>
      <c r="D80" s="35" t="s">
        <v>17</v>
      </c>
      <c r="E80" s="35"/>
      <c r="F80" s="35"/>
      <c r="G80" s="35"/>
      <c r="H80" s="35"/>
      <c r="I80" s="35"/>
      <c r="J80" s="79">
        <f>J70</f>
        <v>937.6</v>
      </c>
      <c r="K80" s="35"/>
      <c r="L80" s="35"/>
    </row>
    <row r="81" spans="1:12" s="12" customFormat="1" ht="12" customHeight="1" x14ac:dyDescent="0.2">
      <c r="A81" s="42" t="s">
        <v>174</v>
      </c>
      <c r="B81" s="15" t="s">
        <v>48</v>
      </c>
      <c r="C81" s="96" t="s">
        <v>49</v>
      </c>
      <c r="D81" s="35" t="s">
        <v>17</v>
      </c>
      <c r="E81" s="35"/>
      <c r="F81" s="35"/>
      <c r="G81" s="35"/>
      <c r="H81" s="35"/>
      <c r="I81" s="59">
        <v>1</v>
      </c>
      <c r="J81" s="129">
        <f>J80-J83-J82</f>
        <v>937.6</v>
      </c>
      <c r="K81" s="35"/>
      <c r="L81" s="35"/>
    </row>
    <row r="82" spans="1:12" s="12" customFormat="1" ht="12" customHeight="1" x14ac:dyDescent="0.2">
      <c r="A82" s="42" t="s">
        <v>175</v>
      </c>
      <c r="B82" s="15" t="s">
        <v>59</v>
      </c>
      <c r="C82" s="96" t="s">
        <v>50</v>
      </c>
      <c r="D82" s="8" t="s">
        <v>17</v>
      </c>
      <c r="E82" s="61"/>
      <c r="F82" s="35"/>
      <c r="G82" s="35"/>
      <c r="H82" s="35"/>
      <c r="I82" s="62"/>
      <c r="J82" s="129">
        <f>TRUNC(I82*$J$52,3)</f>
        <v>0</v>
      </c>
      <c r="K82" s="35"/>
      <c r="L82" s="35"/>
    </row>
    <row r="83" spans="1:12" s="12" customFormat="1" ht="12" customHeight="1" x14ac:dyDescent="0.2">
      <c r="A83" s="42" t="s">
        <v>176</v>
      </c>
      <c r="B83" s="15" t="s">
        <v>73</v>
      </c>
      <c r="C83" s="96" t="s">
        <v>51</v>
      </c>
      <c r="D83" s="8" t="s">
        <v>17</v>
      </c>
      <c r="E83" s="61"/>
      <c r="F83" s="35"/>
      <c r="G83" s="35"/>
      <c r="H83" s="35"/>
      <c r="I83" s="62">
        <v>0</v>
      </c>
      <c r="J83" s="129">
        <f>TRUNC(I83*$J$52,3)</f>
        <v>0</v>
      </c>
      <c r="K83" s="35"/>
      <c r="L83" s="35"/>
    </row>
    <row r="84" spans="1:12" s="12" customFormat="1" ht="12" customHeight="1" x14ac:dyDescent="0.2">
      <c r="A84" s="42" t="s">
        <v>177</v>
      </c>
      <c r="B84" s="15">
        <v>72853</v>
      </c>
      <c r="C84" s="39" t="s">
        <v>146</v>
      </c>
      <c r="D84" s="8" t="s">
        <v>17</v>
      </c>
      <c r="E84" s="104">
        <f>J83</f>
        <v>0</v>
      </c>
      <c r="F84" s="104"/>
      <c r="G84" s="102"/>
      <c r="H84" s="79"/>
      <c r="I84" s="59">
        <v>0.5</v>
      </c>
      <c r="J84" s="129">
        <f>TRUNC(E84*I84,3)</f>
        <v>0</v>
      </c>
      <c r="K84" s="103"/>
      <c r="L84" s="102"/>
    </row>
    <row r="85" spans="1:12" s="12" customFormat="1" ht="12" customHeight="1" x14ac:dyDescent="0.2">
      <c r="A85" s="42" t="s">
        <v>178</v>
      </c>
      <c r="B85" s="15" t="s">
        <v>87</v>
      </c>
      <c r="C85" s="39" t="s">
        <v>107</v>
      </c>
      <c r="D85" s="8" t="s">
        <v>17</v>
      </c>
      <c r="E85" s="104"/>
      <c r="F85" s="104"/>
      <c r="G85" s="102"/>
      <c r="H85" s="104"/>
      <c r="I85" s="102"/>
      <c r="J85" s="129">
        <f>J84</f>
        <v>0</v>
      </c>
      <c r="K85" s="103"/>
      <c r="L85" s="102"/>
    </row>
    <row r="86" spans="1:12" s="12" customFormat="1" ht="12" customHeight="1" x14ac:dyDescent="0.2">
      <c r="A86" s="55" t="s">
        <v>63</v>
      </c>
      <c r="B86" s="15"/>
      <c r="C86" s="54" t="s">
        <v>124</v>
      </c>
      <c r="D86" s="125"/>
      <c r="E86" s="104"/>
      <c r="F86" s="104"/>
      <c r="G86" s="102"/>
      <c r="H86" s="104"/>
      <c r="I86" s="102"/>
      <c r="J86" s="102"/>
      <c r="K86" s="103"/>
      <c r="L86" s="102"/>
    </row>
    <row r="87" spans="1:12" s="12" customFormat="1" ht="12" customHeight="1" x14ac:dyDescent="0.2">
      <c r="A87" s="42" t="s">
        <v>179</v>
      </c>
      <c r="B87" s="15" t="s">
        <v>82</v>
      </c>
      <c r="C87" s="39" t="s">
        <v>148</v>
      </c>
      <c r="D87" s="8" t="s">
        <v>17</v>
      </c>
      <c r="E87" s="104"/>
      <c r="F87" s="104"/>
      <c r="G87" s="102"/>
      <c r="H87" s="104"/>
      <c r="I87" s="102"/>
      <c r="J87" s="138">
        <f>J84</f>
        <v>0</v>
      </c>
      <c r="K87" s="103"/>
      <c r="L87" s="102"/>
    </row>
    <row r="88" spans="1:12" s="12" customFormat="1" ht="12" customHeight="1" x14ac:dyDescent="0.2">
      <c r="A88" s="42" t="s">
        <v>180</v>
      </c>
      <c r="B88" s="15">
        <v>72855</v>
      </c>
      <c r="C88" s="39" t="s">
        <v>147</v>
      </c>
      <c r="D88" s="8" t="s">
        <v>17</v>
      </c>
      <c r="E88" s="104"/>
      <c r="F88" s="104"/>
      <c r="G88" s="102"/>
      <c r="H88" s="104"/>
      <c r="I88" s="102"/>
      <c r="J88" s="138">
        <f>J87</f>
        <v>0</v>
      </c>
      <c r="K88" s="103"/>
      <c r="L88" s="102"/>
    </row>
    <row r="89" spans="1:12" s="12" customFormat="1" ht="12" customHeight="1" x14ac:dyDescent="0.2">
      <c r="A89" s="123"/>
      <c r="B89" s="115"/>
      <c r="C89" s="124"/>
      <c r="D89" s="125"/>
      <c r="E89" s="104"/>
      <c r="F89" s="104"/>
      <c r="G89" s="102"/>
      <c r="H89" s="104"/>
      <c r="I89" s="35"/>
      <c r="J89" s="102"/>
      <c r="K89" s="103"/>
      <c r="L89" s="102"/>
    </row>
    <row r="90" spans="1:12" s="12" customFormat="1" ht="12" customHeight="1" x14ac:dyDescent="0.2">
      <c r="A90" s="123"/>
      <c r="B90" s="115"/>
      <c r="C90" s="90" t="s">
        <v>149</v>
      </c>
      <c r="D90" s="8" t="s">
        <v>16</v>
      </c>
      <c r="E90" s="61"/>
      <c r="F90" s="59">
        <f>F57+F63</f>
        <v>0</v>
      </c>
      <c r="G90" s="35">
        <f>(0.4/2)*2</f>
        <v>0.4</v>
      </c>
      <c r="H90" s="35">
        <f>TRUNC(F90*G90,3)</f>
        <v>0</v>
      </c>
      <c r="I90" s="97">
        <f>G90</f>
        <v>0.4</v>
      </c>
      <c r="J90" s="59">
        <f>TRUNC(H90*I90,3)</f>
        <v>0</v>
      </c>
      <c r="K90" s="103"/>
      <c r="L90" s="102"/>
    </row>
    <row r="91" spans="1:12" s="12" customFormat="1" ht="12" customHeight="1" x14ac:dyDescent="0.2">
      <c r="A91" s="123"/>
      <c r="B91" s="115"/>
      <c r="C91" s="90" t="s">
        <v>150</v>
      </c>
      <c r="D91" s="8" t="s">
        <v>16</v>
      </c>
      <c r="E91" s="61"/>
      <c r="F91" s="59">
        <f>F58+F64</f>
        <v>55</v>
      </c>
      <c r="G91" s="35">
        <f>(0.6/2)*2</f>
        <v>0.6</v>
      </c>
      <c r="H91" s="35">
        <f>TRUNC(F91*G91,3)</f>
        <v>33</v>
      </c>
      <c r="I91" s="97">
        <f>G91</f>
        <v>0.6</v>
      </c>
      <c r="J91" s="59"/>
      <c r="K91" s="103"/>
      <c r="L91" s="102"/>
    </row>
    <row r="92" spans="1:12" s="12" customFormat="1" ht="12" customHeight="1" x14ac:dyDescent="0.2">
      <c r="A92" s="123"/>
      <c r="B92" s="286"/>
      <c r="C92" s="90" t="s">
        <v>285</v>
      </c>
      <c r="D92" s="8" t="s">
        <v>16</v>
      </c>
      <c r="E92" s="61"/>
      <c r="F92" s="59">
        <f>F59+F65</f>
        <v>208</v>
      </c>
      <c r="G92" s="35">
        <f>(1/2)*2</f>
        <v>1</v>
      </c>
      <c r="H92" s="35">
        <f>TRUNC(F92*G92,3)</f>
        <v>208</v>
      </c>
      <c r="I92" s="97">
        <f>G92</f>
        <v>1</v>
      </c>
      <c r="J92" s="59"/>
      <c r="K92" s="103"/>
      <c r="L92" s="102"/>
    </row>
    <row r="93" spans="1:12" s="12" customFormat="1" ht="12" customHeight="1" x14ac:dyDescent="0.2">
      <c r="A93" s="42" t="s">
        <v>181</v>
      </c>
      <c r="B93" s="15" t="s">
        <v>52</v>
      </c>
      <c r="C93" s="53" t="s">
        <v>113</v>
      </c>
      <c r="D93" s="8"/>
      <c r="E93" s="61"/>
      <c r="F93" s="59"/>
      <c r="G93" s="35"/>
      <c r="H93" s="79">
        <f>SUM(H90:H92)</f>
        <v>241</v>
      </c>
      <c r="I93" s="80"/>
      <c r="J93" s="129">
        <f>SUM(J90:J92)</f>
        <v>0</v>
      </c>
      <c r="K93" s="103"/>
      <c r="L93" s="102"/>
    </row>
    <row r="94" spans="1:12" s="12" customFormat="1" ht="12" customHeight="1" x14ac:dyDescent="0.2">
      <c r="A94" s="42" t="s">
        <v>182</v>
      </c>
      <c r="B94" s="15">
        <v>72887</v>
      </c>
      <c r="C94" s="39" t="s">
        <v>116</v>
      </c>
      <c r="D94" s="8" t="s">
        <v>18</v>
      </c>
      <c r="E94" s="61"/>
      <c r="F94" s="59"/>
      <c r="G94" s="35"/>
      <c r="H94" s="79"/>
      <c r="I94" s="80"/>
      <c r="J94" s="35">
        <f>J93</f>
        <v>0</v>
      </c>
      <c r="K94" s="59">
        <v>0</v>
      </c>
      <c r="L94" s="129">
        <f>TRUNC(J94*K94,3)</f>
        <v>0</v>
      </c>
    </row>
    <row r="95" spans="1:12" s="12" customFormat="1" ht="12" customHeight="1" x14ac:dyDescent="0.2">
      <c r="A95" s="42"/>
      <c r="B95" s="15"/>
      <c r="C95" s="53"/>
      <c r="D95" s="8"/>
      <c r="E95" s="61"/>
      <c r="F95" s="59"/>
      <c r="G95" s="35"/>
      <c r="H95" s="79"/>
      <c r="I95" s="80"/>
      <c r="J95" s="59"/>
      <c r="K95" s="103"/>
      <c r="L95" s="102"/>
    </row>
    <row r="96" spans="1:12" s="12" customFormat="1" ht="12" customHeight="1" x14ac:dyDescent="0.2">
      <c r="A96" s="123"/>
      <c r="B96" s="115"/>
      <c r="C96" s="90" t="s">
        <v>151</v>
      </c>
      <c r="D96" s="8" t="s">
        <v>16</v>
      </c>
      <c r="E96" s="61"/>
      <c r="F96" s="59">
        <f>F90</f>
        <v>0</v>
      </c>
      <c r="G96" s="35">
        <f>0.4*2</f>
        <v>0.8</v>
      </c>
      <c r="H96" s="35">
        <f>TRUNC(F96*G96,3)</f>
        <v>0</v>
      </c>
      <c r="I96" s="59">
        <v>0.2</v>
      </c>
      <c r="J96" s="35">
        <f>TRUNC(H96*I96,3)</f>
        <v>0</v>
      </c>
      <c r="K96" s="103"/>
      <c r="L96" s="102"/>
    </row>
    <row r="97" spans="1:12" s="12" customFormat="1" ht="12" customHeight="1" x14ac:dyDescent="0.2">
      <c r="A97" s="123"/>
      <c r="B97" s="115"/>
      <c r="C97" s="90" t="s">
        <v>152</v>
      </c>
      <c r="D97" s="8" t="s">
        <v>16</v>
      </c>
      <c r="E97" s="61"/>
      <c r="F97" s="59">
        <f>F91</f>
        <v>55</v>
      </c>
      <c r="G97" s="35">
        <f>0.6*2</f>
        <v>1.2</v>
      </c>
      <c r="H97" s="35">
        <f>TRUNC(F97*G97,3)</f>
        <v>66</v>
      </c>
      <c r="I97" s="35">
        <f>I96</f>
        <v>0.2</v>
      </c>
      <c r="J97" s="35">
        <f>TRUNC(H97*I97,3)</f>
        <v>13.2</v>
      </c>
      <c r="K97" s="103"/>
      <c r="L97" s="102"/>
    </row>
    <row r="98" spans="1:12" s="12" customFormat="1" ht="12" customHeight="1" x14ac:dyDescent="0.2">
      <c r="A98" s="123"/>
      <c r="B98" s="286"/>
      <c r="C98" s="90" t="s">
        <v>285</v>
      </c>
      <c r="D98" s="8" t="s">
        <v>16</v>
      </c>
      <c r="E98" s="61"/>
      <c r="F98" s="59">
        <f>F92</f>
        <v>208</v>
      </c>
      <c r="G98" s="35">
        <f>1*2</f>
        <v>2</v>
      </c>
      <c r="H98" s="35">
        <f>TRUNC(F98*G98,3)</f>
        <v>416</v>
      </c>
      <c r="I98" s="35">
        <f>I97</f>
        <v>0.2</v>
      </c>
      <c r="J98" s="35">
        <f>TRUNC(H98*I98,3)</f>
        <v>83.2</v>
      </c>
      <c r="K98" s="103"/>
      <c r="L98" s="102"/>
    </row>
    <row r="99" spans="1:12" s="12" customFormat="1" ht="12" customHeight="1" x14ac:dyDescent="0.2">
      <c r="A99" s="42" t="s">
        <v>183</v>
      </c>
      <c r="B99" s="15" t="s">
        <v>114</v>
      </c>
      <c r="C99" s="39" t="s">
        <v>115</v>
      </c>
      <c r="D99" s="8"/>
      <c r="E99" s="61"/>
      <c r="F99" s="59"/>
      <c r="G99" s="35"/>
      <c r="H99" s="79">
        <f>SUM(H96:H98)</f>
        <v>482</v>
      </c>
      <c r="I99" s="80">
        <f>IF(H99&gt;0,J99/H99,0)</f>
        <v>0.2</v>
      </c>
      <c r="J99" s="129">
        <f>SUM(J96:J98)</f>
        <v>96.4</v>
      </c>
      <c r="K99" s="103"/>
      <c r="L99" s="102"/>
    </row>
    <row r="100" spans="1:12" s="12" customFormat="1" ht="12" customHeight="1" x14ac:dyDescent="0.2">
      <c r="A100" s="123"/>
      <c r="B100" s="115"/>
      <c r="C100" s="90"/>
      <c r="D100" s="8"/>
      <c r="E100" s="61"/>
      <c r="F100" s="59"/>
      <c r="G100" s="35" t="s">
        <v>159</v>
      </c>
      <c r="H100" s="35" t="s">
        <v>157</v>
      </c>
      <c r="I100" s="35" t="s">
        <v>158</v>
      </c>
      <c r="J100" s="35" t="s">
        <v>160</v>
      </c>
      <c r="K100" s="35" t="s">
        <v>161</v>
      </c>
      <c r="L100" s="102"/>
    </row>
    <row r="101" spans="1:12" s="12" customFormat="1" ht="12" customHeight="1" x14ac:dyDescent="0.2">
      <c r="A101" s="123"/>
      <c r="B101" s="115"/>
      <c r="C101" s="90" t="s">
        <v>153</v>
      </c>
      <c r="D101" s="8" t="s">
        <v>16</v>
      </c>
      <c r="E101" s="61"/>
      <c r="F101" s="59">
        <f>F67</f>
        <v>0</v>
      </c>
      <c r="G101" s="97">
        <f>TRUNC(((3.1416*0.4*0.4)/4),3)</f>
        <v>0.125</v>
      </c>
      <c r="H101" s="97">
        <f>TRUNC(F101*G101,3)</f>
        <v>0</v>
      </c>
      <c r="I101" s="97">
        <f>J67</f>
        <v>0</v>
      </c>
      <c r="J101" s="35">
        <f>I101-H101</f>
        <v>0</v>
      </c>
      <c r="K101" s="103">
        <f>J101-J90-J96</f>
        <v>0</v>
      </c>
      <c r="L101" s="102"/>
    </row>
    <row r="102" spans="1:12" s="12" customFormat="1" ht="12" customHeight="1" x14ac:dyDescent="0.2">
      <c r="A102" s="123"/>
      <c r="B102" s="115"/>
      <c r="C102" s="90" t="s">
        <v>154</v>
      </c>
      <c r="D102" s="8" t="s">
        <v>16</v>
      </c>
      <c r="E102" s="61"/>
      <c r="F102" s="59">
        <f>F68</f>
        <v>55</v>
      </c>
      <c r="G102" s="97">
        <f>TRUNC(((3.1416*0.6*0.6)/4),3)</f>
        <v>0.28199999999999997</v>
      </c>
      <c r="H102" s="97">
        <f>TRUNC(F102*G102,3)</f>
        <v>15.51</v>
      </c>
      <c r="I102" s="97">
        <f>J68</f>
        <v>105.6</v>
      </c>
      <c r="J102" s="35">
        <f>I102-H102</f>
        <v>90.089999999999989</v>
      </c>
      <c r="K102" s="103">
        <f>J102-J91-J97</f>
        <v>76.889999999999986</v>
      </c>
      <c r="L102" s="102"/>
    </row>
    <row r="103" spans="1:12" s="12" customFormat="1" ht="12" customHeight="1" x14ac:dyDescent="0.2">
      <c r="A103" s="123"/>
      <c r="B103" s="286"/>
      <c r="C103" s="90" t="s">
        <v>285</v>
      </c>
      <c r="D103" s="8" t="s">
        <v>16</v>
      </c>
      <c r="E103" s="120"/>
      <c r="F103" s="59">
        <f>F69</f>
        <v>208</v>
      </c>
      <c r="G103" s="97">
        <f>TRUNC(((3.1416*1*1)/4),3)</f>
        <v>0.78500000000000003</v>
      </c>
      <c r="H103" s="97">
        <f>TRUNC(F103*G103,3)</f>
        <v>163.28</v>
      </c>
      <c r="I103" s="97">
        <f>J69</f>
        <v>832</v>
      </c>
      <c r="J103" s="35">
        <f>I103-H103</f>
        <v>668.72</v>
      </c>
      <c r="K103" s="103">
        <f>J103-J92-J98</f>
        <v>585.52</v>
      </c>
      <c r="L103" s="102"/>
    </row>
    <row r="104" spans="1:12" s="12" customFormat="1" ht="12" customHeight="1" x14ac:dyDescent="0.2">
      <c r="A104" s="42" t="s">
        <v>184</v>
      </c>
      <c r="B104" s="15" t="s">
        <v>112</v>
      </c>
      <c r="C104" s="39" t="s">
        <v>111</v>
      </c>
      <c r="D104" s="8" t="s">
        <v>17</v>
      </c>
      <c r="E104" s="104"/>
      <c r="F104" s="104"/>
      <c r="G104" s="79">
        <f>SUM(G101:G103)</f>
        <v>1.1919999999999999</v>
      </c>
      <c r="H104" s="79">
        <f>SUM(H101:H103)</f>
        <v>178.79</v>
      </c>
      <c r="I104" s="79">
        <f>SUM(I101:I103)</f>
        <v>937.6</v>
      </c>
      <c r="J104" s="79">
        <f>SUM(J101:J103)</f>
        <v>758.81000000000006</v>
      </c>
      <c r="K104" s="129">
        <f>SUM(K101:K103)</f>
        <v>662.41</v>
      </c>
      <c r="L104" s="102"/>
    </row>
    <row r="105" spans="1:12" s="12" customFormat="1" ht="12" customHeight="1" x14ac:dyDescent="0.2">
      <c r="A105" s="55" t="s">
        <v>64</v>
      </c>
      <c r="B105" s="15"/>
      <c r="C105" s="54" t="s">
        <v>125</v>
      </c>
      <c r="D105" s="8"/>
      <c r="E105" s="104"/>
      <c r="F105" s="104"/>
      <c r="G105" s="79"/>
      <c r="H105" s="79"/>
      <c r="I105" s="79"/>
      <c r="J105" s="79"/>
      <c r="K105" s="60"/>
      <c r="L105" s="102"/>
    </row>
    <row r="106" spans="1:12" s="12" customFormat="1" ht="12" customHeight="1" x14ac:dyDescent="0.2">
      <c r="A106" s="42" t="s">
        <v>185</v>
      </c>
      <c r="B106" s="15" t="s">
        <v>94</v>
      </c>
      <c r="C106" s="49" t="s">
        <v>277</v>
      </c>
      <c r="D106" s="125" t="s">
        <v>16</v>
      </c>
      <c r="E106" s="128">
        <v>400</v>
      </c>
      <c r="F106" s="139">
        <f>E106</f>
        <v>400</v>
      </c>
      <c r="G106" s="102"/>
      <c r="H106" s="79"/>
      <c r="I106" s="80"/>
      <c r="J106" s="79"/>
      <c r="K106" s="103"/>
      <c r="L106" s="102"/>
    </row>
    <row r="107" spans="1:12" s="12" customFormat="1" ht="12" customHeight="1" x14ac:dyDescent="0.2">
      <c r="A107" s="42" t="s">
        <v>186</v>
      </c>
      <c r="B107" s="15" t="s">
        <v>100</v>
      </c>
      <c r="C107" s="49" t="s">
        <v>101</v>
      </c>
      <c r="D107" s="125" t="s">
        <v>5</v>
      </c>
      <c r="E107" s="104"/>
      <c r="F107" s="104">
        <f>F106</f>
        <v>400</v>
      </c>
      <c r="G107" s="102">
        <v>0.25</v>
      </c>
      <c r="H107" s="129">
        <f>TRUNC(F107*G107,3)</f>
        <v>100</v>
      </c>
      <c r="I107" s="80"/>
      <c r="J107" s="79"/>
      <c r="K107" s="103"/>
      <c r="L107" s="102"/>
    </row>
    <row r="108" spans="1:12" s="12" customFormat="1" ht="12" customHeight="1" x14ac:dyDescent="0.2">
      <c r="A108" s="42" t="s">
        <v>187</v>
      </c>
      <c r="B108" s="15" t="s">
        <v>54</v>
      </c>
      <c r="C108" s="39" t="s">
        <v>102</v>
      </c>
      <c r="D108" s="8" t="s">
        <v>127</v>
      </c>
      <c r="E108" s="128">
        <v>10</v>
      </c>
      <c r="F108" s="139">
        <f>E108</f>
        <v>10</v>
      </c>
      <c r="G108" s="102"/>
      <c r="H108" s="104"/>
      <c r="I108" s="102"/>
      <c r="J108" s="102"/>
      <c r="K108" s="103"/>
      <c r="L108" s="102"/>
    </row>
    <row r="109" spans="1:12" s="12" customFormat="1" ht="12" customHeight="1" x14ac:dyDescent="0.2">
      <c r="A109" s="42" t="s">
        <v>188</v>
      </c>
      <c r="B109" s="15" t="s">
        <v>53</v>
      </c>
      <c r="C109" s="39" t="s">
        <v>119</v>
      </c>
      <c r="D109" s="8" t="s">
        <v>127</v>
      </c>
      <c r="E109" s="128"/>
      <c r="F109" s="139">
        <f>E109</f>
        <v>0</v>
      </c>
      <c r="G109" s="102"/>
      <c r="H109" s="104"/>
      <c r="I109" s="102"/>
      <c r="J109" s="102"/>
      <c r="K109" s="103"/>
      <c r="L109" s="102"/>
    </row>
    <row r="110" spans="1:12" s="12" customFormat="1" ht="12" customHeight="1" x14ac:dyDescent="0.2">
      <c r="A110" s="42" t="s">
        <v>189</v>
      </c>
      <c r="B110" s="15" t="s">
        <v>70</v>
      </c>
      <c r="C110" s="39" t="s">
        <v>120</v>
      </c>
      <c r="D110" s="8" t="s">
        <v>127</v>
      </c>
      <c r="E110" s="128"/>
      <c r="F110" s="139">
        <f>E110</f>
        <v>0</v>
      </c>
      <c r="G110" s="102"/>
      <c r="H110" s="104"/>
      <c r="I110" s="102"/>
      <c r="J110" s="102"/>
      <c r="K110" s="103"/>
      <c r="L110" s="102"/>
    </row>
    <row r="111" spans="1:12" s="12" customFormat="1" ht="8.1" customHeight="1" x14ac:dyDescent="0.2">
      <c r="A111" s="154"/>
      <c r="B111" s="155"/>
      <c r="C111" s="156"/>
      <c r="D111" s="154"/>
      <c r="E111" s="157"/>
      <c r="F111" s="157"/>
      <c r="G111" s="158"/>
      <c r="H111" s="157"/>
      <c r="I111" s="158"/>
      <c r="J111" s="158"/>
      <c r="K111" s="159"/>
      <c r="L111" s="158"/>
    </row>
    <row r="112" spans="1:12" s="36" customFormat="1" ht="12" customHeight="1" x14ac:dyDescent="0.2">
      <c r="A112" s="179" t="s">
        <v>65</v>
      </c>
      <c r="B112" s="180"/>
      <c r="C112" s="181" t="s">
        <v>196</v>
      </c>
      <c r="D112" s="182"/>
      <c r="E112" s="183"/>
      <c r="F112" s="184"/>
      <c r="G112" s="184"/>
      <c r="H112" s="184"/>
      <c r="I112" s="184"/>
      <c r="J112" s="185"/>
      <c r="K112" s="184"/>
      <c r="L112" s="184"/>
    </row>
    <row r="113" spans="1:12" s="36" customFormat="1" ht="12" customHeight="1" x14ac:dyDescent="0.2">
      <c r="A113" s="42" t="s">
        <v>66</v>
      </c>
      <c r="B113" s="15" t="s">
        <v>82</v>
      </c>
      <c r="C113" s="49" t="s">
        <v>83</v>
      </c>
      <c r="D113" s="8" t="s">
        <v>17</v>
      </c>
      <c r="E113" s="99"/>
      <c r="F113" s="62"/>
      <c r="G113" s="62"/>
      <c r="H113" s="59">
        <f>TRUNC(G113*F113,3)</f>
        <v>0</v>
      </c>
      <c r="I113" s="59">
        <f>0.15+0.3</f>
        <v>0.44999999999999996</v>
      </c>
      <c r="J113" s="129">
        <f>TRUNC(I113*H113,3)</f>
        <v>0</v>
      </c>
      <c r="K113" s="59"/>
      <c r="L113" s="59"/>
    </row>
    <row r="114" spans="1:12" s="36" customFormat="1" ht="12" customHeight="1" x14ac:dyDescent="0.2">
      <c r="A114" s="42" t="s">
        <v>67</v>
      </c>
      <c r="B114" s="15">
        <v>72887</v>
      </c>
      <c r="C114" s="49" t="s">
        <v>84</v>
      </c>
      <c r="D114" s="8" t="s">
        <v>18</v>
      </c>
      <c r="E114" s="61"/>
      <c r="F114" s="140"/>
      <c r="G114" s="140"/>
      <c r="H114" s="59"/>
      <c r="I114" s="59"/>
      <c r="J114" s="59">
        <f>J113</f>
        <v>0</v>
      </c>
      <c r="K114" s="62">
        <v>10</v>
      </c>
      <c r="L114" s="129">
        <f>TRUNC(J114*K114,3)</f>
        <v>0</v>
      </c>
    </row>
    <row r="115" spans="1:12" s="36" customFormat="1" ht="12" customHeight="1" x14ac:dyDescent="0.2">
      <c r="A115" s="42" t="s">
        <v>190</v>
      </c>
      <c r="B115" s="15">
        <v>5622</v>
      </c>
      <c r="C115" s="49" t="s">
        <v>96</v>
      </c>
      <c r="D115" s="8" t="s">
        <v>5</v>
      </c>
      <c r="E115" s="61"/>
      <c r="F115" s="140">
        <f>F113</f>
        <v>0</v>
      </c>
      <c r="G115" s="140">
        <f>G113</f>
        <v>0</v>
      </c>
      <c r="H115" s="129">
        <f>TRUNC(G115*F115,3)</f>
        <v>0</v>
      </c>
      <c r="I115" s="59"/>
      <c r="J115" s="59"/>
      <c r="K115" s="59"/>
      <c r="L115" s="59"/>
    </row>
    <row r="116" spans="1:12" s="36" customFormat="1" ht="12" customHeight="1" x14ac:dyDescent="0.2">
      <c r="A116" s="42" t="s">
        <v>191</v>
      </c>
      <c r="B116" s="15" t="s">
        <v>97</v>
      </c>
      <c r="C116" s="49" t="s">
        <v>98</v>
      </c>
      <c r="D116" s="8" t="s">
        <v>5</v>
      </c>
      <c r="E116" s="61"/>
      <c r="F116" s="140">
        <f>F113</f>
        <v>0</v>
      </c>
      <c r="G116" s="140">
        <f>G113</f>
        <v>0</v>
      </c>
      <c r="H116" s="129">
        <f>TRUNC(G116*F116,3)</f>
        <v>0</v>
      </c>
      <c r="I116" s="59">
        <f>I117</f>
        <v>0.03</v>
      </c>
      <c r="J116" s="129">
        <f>TRUNC(I116*H116,3)</f>
        <v>0</v>
      </c>
      <c r="K116" s="59"/>
      <c r="L116" s="59"/>
    </row>
    <row r="117" spans="1:12" s="36" customFormat="1" ht="12" customHeight="1" x14ac:dyDescent="0.2">
      <c r="A117" s="42" t="s">
        <v>192</v>
      </c>
      <c r="B117" s="15">
        <v>72887</v>
      </c>
      <c r="C117" s="49" t="s">
        <v>99</v>
      </c>
      <c r="D117" s="8" t="s">
        <v>18</v>
      </c>
      <c r="E117" s="61"/>
      <c r="F117" s="140"/>
      <c r="G117" s="140"/>
      <c r="H117" s="59">
        <f>H116</f>
        <v>0</v>
      </c>
      <c r="I117" s="59">
        <v>0.03</v>
      </c>
      <c r="J117" s="59">
        <f>TRUNC(I117*H117,3)</f>
        <v>0</v>
      </c>
      <c r="K117" s="62">
        <f>IF(J117&gt;0,18,0)</f>
        <v>0</v>
      </c>
      <c r="L117" s="129">
        <f>TRUNC(J117*K117,3)</f>
        <v>0</v>
      </c>
    </row>
    <row r="118" spans="1:12" s="36" customFormat="1" ht="12" customHeight="1" x14ac:dyDescent="0.2">
      <c r="A118" s="42" t="s">
        <v>193</v>
      </c>
      <c r="B118" s="15">
        <v>73675</v>
      </c>
      <c r="C118" s="49" t="s">
        <v>105</v>
      </c>
      <c r="D118" s="8" t="s">
        <v>5</v>
      </c>
      <c r="E118" s="61"/>
      <c r="F118" s="141">
        <f>F113</f>
        <v>0</v>
      </c>
      <c r="G118" s="141">
        <f>G113</f>
        <v>0</v>
      </c>
      <c r="H118" s="129">
        <f>TRUNC(G118*F118,3)</f>
        <v>0</v>
      </c>
      <c r="I118" s="59"/>
      <c r="J118" s="59"/>
      <c r="K118" s="59"/>
      <c r="L118" s="59"/>
    </row>
    <row r="119" spans="1:12" s="36" customFormat="1" ht="12" customHeight="1" x14ac:dyDescent="0.2">
      <c r="A119" s="42" t="s">
        <v>194</v>
      </c>
      <c r="B119" s="51">
        <v>72187</v>
      </c>
      <c r="C119" s="52" t="s">
        <v>278</v>
      </c>
      <c r="D119" s="38" t="s">
        <v>5</v>
      </c>
      <c r="E119" s="61"/>
      <c r="F119" s="142"/>
      <c r="G119" s="141">
        <v>0.25</v>
      </c>
      <c r="H119" s="129">
        <f>TRUNC(G119*F119,3)</f>
        <v>0</v>
      </c>
      <c r="I119" s="59"/>
      <c r="J119" s="59"/>
      <c r="K119" s="59"/>
      <c r="L119" s="59"/>
    </row>
    <row r="120" spans="1:12" s="36" customFormat="1" ht="12" customHeight="1" x14ac:dyDescent="0.2">
      <c r="A120" s="42" t="s">
        <v>195</v>
      </c>
      <c r="B120" s="46" t="s">
        <v>134</v>
      </c>
      <c r="C120" s="52" t="s">
        <v>215</v>
      </c>
      <c r="D120" s="38" t="s">
        <v>5</v>
      </c>
      <c r="E120" s="61"/>
      <c r="F120" s="62"/>
      <c r="G120" s="59">
        <v>1</v>
      </c>
      <c r="H120" s="129">
        <f>TRUNC(G120*F120,3)</f>
        <v>0</v>
      </c>
      <c r="I120" s="59"/>
      <c r="J120" s="59"/>
      <c r="K120" s="59"/>
      <c r="L120" s="59"/>
    </row>
    <row r="121" spans="1:12" s="12" customFormat="1" ht="8.1" customHeight="1" x14ac:dyDescent="0.2">
      <c r="A121" s="111"/>
      <c r="B121" s="115"/>
      <c r="C121" s="116"/>
      <c r="D121" s="111"/>
      <c r="E121" s="117"/>
      <c r="F121" s="117"/>
      <c r="G121" s="118"/>
      <c r="H121" s="117"/>
      <c r="I121" s="118"/>
      <c r="J121" s="118"/>
      <c r="K121" s="119"/>
      <c r="L121" s="118"/>
    </row>
    <row r="122" spans="1:12" s="12" customFormat="1" ht="12" customHeight="1" x14ac:dyDescent="0.2">
      <c r="A122" s="164" t="s">
        <v>68</v>
      </c>
      <c r="B122" s="174"/>
      <c r="C122" s="170" t="s">
        <v>197</v>
      </c>
      <c r="D122" s="176"/>
      <c r="E122" s="186"/>
      <c r="F122" s="173"/>
      <c r="G122" s="173"/>
      <c r="H122" s="173"/>
      <c r="I122" s="173"/>
      <c r="J122" s="187"/>
      <c r="K122" s="173"/>
      <c r="L122" s="173"/>
    </row>
    <row r="123" spans="1:12" s="12" customFormat="1" ht="12" customHeight="1" x14ac:dyDescent="0.2">
      <c r="A123" s="42" t="s">
        <v>74</v>
      </c>
      <c r="B123" s="8" t="s">
        <v>132</v>
      </c>
      <c r="C123" s="16" t="s">
        <v>103</v>
      </c>
      <c r="D123" s="8" t="s">
        <v>5</v>
      </c>
      <c r="E123" s="62">
        <v>2.5</v>
      </c>
      <c r="F123" s="59"/>
      <c r="G123" s="59"/>
      <c r="H123" s="129">
        <f>E123</f>
        <v>2.5</v>
      </c>
      <c r="I123" s="59"/>
      <c r="J123" s="64"/>
      <c r="K123" s="59"/>
      <c r="L123" s="59"/>
    </row>
    <row r="124" spans="1:12" s="12" customFormat="1" ht="12" customHeight="1" x14ac:dyDescent="0.2">
      <c r="A124" s="42" t="s">
        <v>75</v>
      </c>
      <c r="B124" s="8" t="s">
        <v>21</v>
      </c>
      <c r="C124" s="16" t="s">
        <v>20</v>
      </c>
      <c r="D124" s="8" t="s">
        <v>5</v>
      </c>
      <c r="E124" s="62">
        <v>103.2</v>
      </c>
      <c r="F124" s="59"/>
      <c r="G124" s="59"/>
      <c r="H124" s="129">
        <f>E124</f>
        <v>103.2</v>
      </c>
      <c r="I124" s="59"/>
      <c r="J124" s="64"/>
      <c r="K124" s="59"/>
      <c r="L124" s="59"/>
    </row>
    <row r="125" spans="1:12" s="12" customFormat="1" ht="12" customHeight="1" x14ac:dyDescent="0.2">
      <c r="A125" s="42" t="s">
        <v>76</v>
      </c>
      <c r="B125" s="8" t="s">
        <v>22</v>
      </c>
      <c r="C125" s="4" t="s">
        <v>26</v>
      </c>
      <c r="D125" s="8" t="s">
        <v>5</v>
      </c>
      <c r="E125" s="62">
        <v>164.4</v>
      </c>
      <c r="F125" s="59"/>
      <c r="G125" s="59"/>
      <c r="H125" s="129">
        <f>E125</f>
        <v>164.4</v>
      </c>
      <c r="I125" s="59"/>
      <c r="J125" s="64"/>
      <c r="K125" s="59"/>
      <c r="L125" s="59"/>
    </row>
    <row r="126" spans="1:12" s="12" customFormat="1" ht="12" customHeight="1" x14ac:dyDescent="0.2">
      <c r="A126" s="42" t="s">
        <v>77</v>
      </c>
      <c r="B126" s="8" t="s">
        <v>24</v>
      </c>
      <c r="C126" s="4" t="s">
        <v>23</v>
      </c>
      <c r="D126" s="8" t="s">
        <v>5</v>
      </c>
      <c r="E126" s="62">
        <v>7.55</v>
      </c>
      <c r="F126" s="59"/>
      <c r="G126" s="59"/>
      <c r="H126" s="129">
        <f>E126</f>
        <v>7.55</v>
      </c>
      <c r="I126" s="59"/>
      <c r="J126" s="64"/>
      <c r="K126" s="59"/>
      <c r="L126" s="59"/>
    </row>
    <row r="127" spans="1:12" s="12" customFormat="1" ht="12" customHeight="1" x14ac:dyDescent="0.2">
      <c r="A127" s="42" t="s">
        <v>78</v>
      </c>
      <c r="B127" s="45">
        <v>7694</v>
      </c>
      <c r="C127" s="4" t="s">
        <v>279</v>
      </c>
      <c r="D127" s="8" t="s">
        <v>16</v>
      </c>
      <c r="E127" s="62">
        <v>110.75</v>
      </c>
      <c r="F127" s="129">
        <f>E127</f>
        <v>110.75</v>
      </c>
      <c r="G127" s="59"/>
      <c r="H127" s="59"/>
      <c r="I127" s="59"/>
      <c r="J127" s="64"/>
      <c r="K127" s="59"/>
      <c r="L127" s="59"/>
    </row>
    <row r="128" spans="1:12" s="12" customFormat="1" ht="12" customHeight="1" x14ac:dyDescent="0.2">
      <c r="A128" s="42" t="s">
        <v>216</v>
      </c>
      <c r="B128" s="45">
        <v>72965</v>
      </c>
      <c r="C128" s="250" t="s">
        <v>280</v>
      </c>
      <c r="D128" s="8" t="s">
        <v>17</v>
      </c>
      <c r="E128" s="61"/>
      <c r="F128" s="62"/>
      <c r="G128" s="59">
        <v>1.5</v>
      </c>
      <c r="H128" s="59">
        <f>TRUNC(G128*F128,2)</f>
        <v>0</v>
      </c>
      <c r="I128" s="59">
        <v>0.15</v>
      </c>
      <c r="J128" s="129">
        <f>TRUNC(I128*H128,3)</f>
        <v>0</v>
      </c>
      <c r="K128" s="59"/>
      <c r="L128" s="59"/>
    </row>
    <row r="129" spans="1:12" s="12" customFormat="1" ht="12" customHeight="1" x14ac:dyDescent="0.2">
      <c r="A129" s="42" t="s">
        <v>217</v>
      </c>
      <c r="B129" s="45">
        <v>72887</v>
      </c>
      <c r="C129" s="39" t="s">
        <v>91</v>
      </c>
      <c r="D129" s="8" t="s">
        <v>18</v>
      </c>
      <c r="E129" s="61"/>
      <c r="F129" s="59"/>
      <c r="G129" s="59"/>
      <c r="H129" s="59"/>
      <c r="I129" s="59"/>
      <c r="J129" s="59">
        <f>J128</f>
        <v>0</v>
      </c>
      <c r="K129" s="62">
        <f>IF(J129&gt;0,18,0)</f>
        <v>0</v>
      </c>
      <c r="L129" s="129">
        <f>TRUNC(J129*K129,3)</f>
        <v>0</v>
      </c>
    </row>
    <row r="130" spans="1:12" s="12" customFormat="1" ht="8.1" customHeight="1" x14ac:dyDescent="0.2">
      <c r="A130" s="55"/>
      <c r="B130" s="45"/>
      <c r="C130" s="39"/>
      <c r="D130" s="8"/>
      <c r="E130" s="61"/>
      <c r="F130" s="59"/>
      <c r="G130" s="59"/>
      <c r="H130" s="59"/>
      <c r="I130" s="59"/>
      <c r="J130" s="64"/>
      <c r="K130" s="59"/>
      <c r="L130" s="59"/>
    </row>
    <row r="131" spans="1:12" s="12" customFormat="1" ht="12" customHeight="1" x14ac:dyDescent="0.2">
      <c r="A131" s="164" t="s">
        <v>92</v>
      </c>
      <c r="B131" s="174"/>
      <c r="C131" s="170" t="s">
        <v>198</v>
      </c>
      <c r="D131" s="176"/>
      <c r="E131" s="186"/>
      <c r="F131" s="173"/>
      <c r="G131" s="173"/>
      <c r="H131" s="173"/>
      <c r="I131" s="173"/>
      <c r="J131" s="187"/>
      <c r="K131" s="173"/>
      <c r="L131" s="173"/>
    </row>
    <row r="132" spans="1:12" s="36" customFormat="1" ht="12" customHeight="1" x14ac:dyDescent="0.2">
      <c r="A132" s="164" t="s">
        <v>93</v>
      </c>
      <c r="B132" s="169"/>
      <c r="C132" s="170" t="s">
        <v>211</v>
      </c>
      <c r="D132" s="164"/>
      <c r="E132" s="188"/>
      <c r="F132" s="172"/>
      <c r="G132" s="173"/>
      <c r="H132" s="173"/>
      <c r="I132" s="173"/>
      <c r="J132" s="173"/>
      <c r="K132" s="173"/>
      <c r="L132" s="173"/>
    </row>
    <row r="133" spans="1:12" s="89" customFormat="1" ht="12" customHeight="1" x14ac:dyDescent="0.2">
      <c r="A133" s="55"/>
      <c r="B133" s="43"/>
      <c r="C133" s="81" t="s">
        <v>126</v>
      </c>
      <c r="D133" s="42"/>
      <c r="E133" s="76"/>
      <c r="F133" s="77"/>
      <c r="G133" s="59"/>
      <c r="H133" s="77"/>
      <c r="I133" s="59"/>
      <c r="J133" s="59"/>
      <c r="K133" s="60"/>
      <c r="L133" s="59"/>
    </row>
    <row r="134" spans="1:12" s="12" customFormat="1" ht="12" customHeight="1" x14ac:dyDescent="0.2">
      <c r="A134" s="42"/>
      <c r="B134" s="45"/>
      <c r="C134" s="90" t="s">
        <v>138</v>
      </c>
      <c r="D134" s="8" t="s">
        <v>16</v>
      </c>
      <c r="E134" s="61"/>
      <c r="F134" s="62">
        <v>0</v>
      </c>
      <c r="G134" s="35">
        <f>0.4*2</f>
        <v>0.8</v>
      </c>
      <c r="H134" s="35">
        <f>TRUNC(F134*G134,3)</f>
        <v>0</v>
      </c>
      <c r="I134" s="35">
        <f>I137-I152</f>
        <v>1.2</v>
      </c>
      <c r="J134" s="59">
        <f>TRUNC(H134*I134,3)</f>
        <v>0</v>
      </c>
      <c r="K134" s="35"/>
      <c r="L134" s="35"/>
    </row>
    <row r="135" spans="1:12" s="12" customFormat="1" ht="12" customHeight="1" x14ac:dyDescent="0.2">
      <c r="A135" s="42"/>
      <c r="B135" s="45"/>
      <c r="C135" s="90" t="s">
        <v>139</v>
      </c>
      <c r="D135" s="8" t="s">
        <v>16</v>
      </c>
      <c r="E135" s="61"/>
      <c r="F135" s="62"/>
      <c r="G135" s="35">
        <f>0.6*2</f>
        <v>1.2</v>
      </c>
      <c r="H135" s="35">
        <f>TRUNC(F135*G135,3)</f>
        <v>0</v>
      </c>
      <c r="I135" s="35">
        <f>I138-I153</f>
        <v>1.3</v>
      </c>
      <c r="J135" s="59">
        <f>TRUNC(H135*I135,3)</f>
        <v>0</v>
      </c>
      <c r="K135" s="35"/>
      <c r="L135" s="35"/>
    </row>
    <row r="136" spans="1:12" s="12" customFormat="1" ht="12" customHeight="1" x14ac:dyDescent="0.2">
      <c r="A136" s="42"/>
      <c r="B136" s="45"/>
      <c r="C136" s="90"/>
      <c r="D136" s="8"/>
      <c r="E136" s="61"/>
      <c r="F136" s="79">
        <f>SUM(F134:F135)</f>
        <v>0</v>
      </c>
      <c r="G136" s="35"/>
      <c r="H136" s="79">
        <f>SUM(H134:H135)</f>
        <v>0</v>
      </c>
      <c r="I136" s="80"/>
      <c r="J136" s="79">
        <f>SUM(J134:J135)</f>
        <v>0</v>
      </c>
      <c r="K136" s="35"/>
      <c r="L136" s="35"/>
    </row>
    <row r="137" spans="1:12" s="12" customFormat="1" ht="12" customHeight="1" x14ac:dyDescent="0.2">
      <c r="A137" s="42"/>
      <c r="B137" s="45"/>
      <c r="C137" s="90" t="s">
        <v>140</v>
      </c>
      <c r="D137" s="8" t="s">
        <v>16</v>
      </c>
      <c r="E137" s="61"/>
      <c r="F137" s="62">
        <v>0</v>
      </c>
      <c r="G137" s="35">
        <f>0.4*2</f>
        <v>0.8</v>
      </c>
      <c r="H137" s="35">
        <f>TRUNC(F137*G137,3)</f>
        <v>0</v>
      </c>
      <c r="I137" s="35">
        <v>1.5</v>
      </c>
      <c r="J137" s="35">
        <f>TRUNC(H137*I137,3)</f>
        <v>0</v>
      </c>
      <c r="K137" s="35"/>
      <c r="L137" s="35"/>
    </row>
    <row r="138" spans="1:12" s="12" customFormat="1" ht="12" customHeight="1" x14ac:dyDescent="0.2">
      <c r="A138" s="42"/>
      <c r="B138" s="45"/>
      <c r="C138" s="90" t="s">
        <v>141</v>
      </c>
      <c r="D138" s="8" t="s">
        <v>16</v>
      </c>
      <c r="E138" s="61"/>
      <c r="F138" s="62"/>
      <c r="G138" s="35">
        <f>0.6*2</f>
        <v>1.2</v>
      </c>
      <c r="H138" s="35">
        <f>TRUNC(F138*G138,3)</f>
        <v>0</v>
      </c>
      <c r="I138" s="35">
        <v>1.6</v>
      </c>
      <c r="J138" s="35">
        <f>TRUNC(H138*I138,3)</f>
        <v>0</v>
      </c>
      <c r="K138" s="35"/>
      <c r="L138" s="35"/>
    </row>
    <row r="139" spans="1:12" s="12" customFormat="1" ht="12" customHeight="1" x14ac:dyDescent="0.2">
      <c r="A139" s="42"/>
      <c r="B139" s="45"/>
      <c r="C139" s="90"/>
      <c r="D139" s="8"/>
      <c r="E139" s="61"/>
      <c r="F139" s="59"/>
      <c r="G139" s="35"/>
      <c r="H139" s="79">
        <f>SUM(H137:H138)</f>
        <v>0</v>
      </c>
      <c r="I139" s="80"/>
      <c r="J139" s="79">
        <f>SUM(J137:J138)</f>
        <v>0</v>
      </c>
      <c r="K139" s="122"/>
      <c r="L139" s="35"/>
    </row>
    <row r="140" spans="1:12" s="12" customFormat="1" ht="12" customHeight="1" x14ac:dyDescent="0.2">
      <c r="A140" s="112"/>
      <c r="B140" s="92"/>
      <c r="C140" s="151" t="s">
        <v>142</v>
      </c>
      <c r="D140" s="75" t="s">
        <v>16</v>
      </c>
      <c r="E140" s="152"/>
      <c r="F140" s="153">
        <v>0</v>
      </c>
      <c r="G140" s="78">
        <f>0.4*2</f>
        <v>0.8</v>
      </c>
      <c r="H140" s="78">
        <f>TRUNC(F140*G140,3)</f>
        <v>0</v>
      </c>
      <c r="I140" s="78">
        <v>1.5</v>
      </c>
      <c r="J140" s="78">
        <f>TRUNC(H140*I140,3)</f>
        <v>0</v>
      </c>
      <c r="K140" s="93"/>
      <c r="L140" s="94"/>
    </row>
    <row r="141" spans="1:12" s="12" customFormat="1" ht="12" customHeight="1" x14ac:dyDescent="0.2">
      <c r="A141" s="123"/>
      <c r="B141" s="115"/>
      <c r="C141" s="90" t="s">
        <v>143</v>
      </c>
      <c r="D141" s="8" t="s">
        <v>16</v>
      </c>
      <c r="E141" s="61"/>
      <c r="F141" s="62"/>
      <c r="G141" s="35">
        <f>0.6*2</f>
        <v>1.2</v>
      </c>
      <c r="H141" s="35">
        <f>TRUNC(F141*G141,3)</f>
        <v>0</v>
      </c>
      <c r="I141" s="35">
        <v>1.6</v>
      </c>
      <c r="J141" s="35">
        <f>TRUNC(H141*I141,3)</f>
        <v>0</v>
      </c>
      <c r="K141" s="103"/>
      <c r="L141" s="102"/>
    </row>
    <row r="142" spans="1:12" s="12" customFormat="1" ht="12" customHeight="1" x14ac:dyDescent="0.2">
      <c r="A142" s="123"/>
      <c r="B142" s="115"/>
      <c r="C142" s="124"/>
      <c r="D142" s="125"/>
      <c r="E142" s="104"/>
      <c r="F142" s="104"/>
      <c r="G142" s="102"/>
      <c r="H142" s="79">
        <f>SUM(H140:H141)</f>
        <v>0</v>
      </c>
      <c r="I142" s="80"/>
      <c r="J142" s="79">
        <f>SUM(J140:J141)</f>
        <v>0</v>
      </c>
      <c r="K142" s="103"/>
      <c r="L142" s="102"/>
    </row>
    <row r="143" spans="1:12" s="12" customFormat="1" ht="12" customHeight="1" x14ac:dyDescent="0.2">
      <c r="A143" s="42" t="s">
        <v>170</v>
      </c>
      <c r="B143" s="15" t="s">
        <v>60</v>
      </c>
      <c r="C143" s="90" t="s">
        <v>144</v>
      </c>
      <c r="D143" s="8" t="s">
        <v>16</v>
      </c>
      <c r="E143" s="61"/>
      <c r="F143" s="129">
        <f>F134+F137+F140</f>
        <v>0</v>
      </c>
      <c r="G143" s="35"/>
      <c r="H143" s="82">
        <f>H134+H137+H140</f>
        <v>0</v>
      </c>
      <c r="I143" s="35"/>
      <c r="J143" s="82">
        <f>J134+J137+J140</f>
        <v>0</v>
      </c>
      <c r="K143" s="103"/>
      <c r="L143" s="102"/>
    </row>
    <row r="144" spans="1:12" s="12" customFormat="1" ht="12" customHeight="1" x14ac:dyDescent="0.2">
      <c r="A144" s="42" t="s">
        <v>171</v>
      </c>
      <c r="B144" s="15">
        <v>7762</v>
      </c>
      <c r="C144" s="90" t="s">
        <v>145</v>
      </c>
      <c r="D144" s="8" t="s">
        <v>16</v>
      </c>
      <c r="E144" s="61"/>
      <c r="F144" s="129">
        <f>F135+F138+F141</f>
        <v>0</v>
      </c>
      <c r="G144" s="35"/>
      <c r="H144" s="82">
        <f>H135+H138+H141</f>
        <v>0</v>
      </c>
      <c r="I144" s="35"/>
      <c r="J144" s="82">
        <f>J135+J138+J141</f>
        <v>0</v>
      </c>
      <c r="K144" s="103"/>
      <c r="L144" s="102"/>
    </row>
    <row r="145" spans="1:12" s="12" customFormat="1" ht="12" customHeight="1" x14ac:dyDescent="0.2">
      <c r="A145" s="42"/>
      <c r="B145" s="15"/>
      <c r="C145" s="90"/>
      <c r="D145" s="8"/>
      <c r="E145" s="120"/>
      <c r="F145" s="77"/>
      <c r="G145" s="35"/>
      <c r="H145" s="126">
        <f>SUM(H143:H144)</f>
        <v>0</v>
      </c>
      <c r="I145" s="35"/>
      <c r="J145" s="79">
        <f>SUM(J143:J144)</f>
        <v>0</v>
      </c>
      <c r="K145" s="103"/>
      <c r="L145" s="102"/>
    </row>
    <row r="146" spans="1:12" s="12" customFormat="1" ht="12" customHeight="1" x14ac:dyDescent="0.2">
      <c r="A146" s="42" t="s">
        <v>172</v>
      </c>
      <c r="B146" s="15" t="s">
        <v>52</v>
      </c>
      <c r="C146" s="4" t="s">
        <v>109</v>
      </c>
      <c r="D146" s="8" t="s">
        <v>17</v>
      </c>
      <c r="E146" s="120"/>
      <c r="F146" s="77"/>
      <c r="G146" s="35"/>
      <c r="H146" s="126">
        <f>H145</f>
        <v>0</v>
      </c>
      <c r="I146" s="59">
        <v>0.05</v>
      </c>
      <c r="J146" s="129">
        <f>TRUNC(H146*I146,3)</f>
        <v>0</v>
      </c>
      <c r="K146" s="103"/>
      <c r="L146" s="102"/>
    </row>
    <row r="147" spans="1:12" s="12" customFormat="1" ht="12" customHeight="1" x14ac:dyDescent="0.2">
      <c r="A147" s="42" t="s">
        <v>173</v>
      </c>
      <c r="B147" s="15">
        <v>72887</v>
      </c>
      <c r="C147" s="39" t="s">
        <v>110</v>
      </c>
      <c r="D147" s="8" t="s">
        <v>18</v>
      </c>
      <c r="E147" s="120"/>
      <c r="F147" s="77"/>
      <c r="G147" s="35"/>
      <c r="H147" s="126"/>
      <c r="I147" s="35"/>
      <c r="J147" s="35">
        <f>J146</f>
        <v>0</v>
      </c>
      <c r="K147" s="59">
        <v>0</v>
      </c>
      <c r="L147" s="129">
        <f>TRUNC(J147*K147,3)</f>
        <v>0</v>
      </c>
    </row>
    <row r="148" spans="1:12" s="12" customFormat="1" ht="12" customHeight="1" x14ac:dyDescent="0.2">
      <c r="A148" s="127" t="s">
        <v>61</v>
      </c>
      <c r="B148" s="115"/>
      <c r="C148" s="56" t="s">
        <v>123</v>
      </c>
      <c r="D148" s="125"/>
      <c r="E148" s="104"/>
      <c r="F148" s="104"/>
      <c r="G148" s="102"/>
      <c r="H148" s="104"/>
      <c r="I148" s="102"/>
      <c r="J148" s="102"/>
      <c r="K148" s="103"/>
      <c r="L148" s="102"/>
    </row>
    <row r="149" spans="1:12" s="12" customFormat="1" ht="12" customHeight="1" x14ac:dyDescent="0.2">
      <c r="A149" s="123" t="s">
        <v>212</v>
      </c>
      <c r="B149" s="15">
        <v>72949</v>
      </c>
      <c r="C149" s="4" t="s">
        <v>108</v>
      </c>
      <c r="D149" s="8" t="s">
        <v>17</v>
      </c>
      <c r="E149" s="104"/>
      <c r="F149" s="104"/>
      <c r="G149" s="102"/>
      <c r="H149" s="104"/>
      <c r="I149" s="102"/>
      <c r="J149" s="138">
        <f>J154</f>
        <v>0</v>
      </c>
      <c r="K149" s="103"/>
      <c r="L149" s="102"/>
    </row>
    <row r="150" spans="1:12" s="12" customFormat="1" ht="12" customHeight="1" x14ac:dyDescent="0.2">
      <c r="A150" s="123" t="s">
        <v>213</v>
      </c>
      <c r="B150" s="15">
        <v>72853</v>
      </c>
      <c r="C150" s="39" t="s">
        <v>106</v>
      </c>
      <c r="D150" s="8" t="s">
        <v>17</v>
      </c>
      <c r="E150" s="104"/>
      <c r="F150" s="104"/>
      <c r="G150" s="102"/>
      <c r="H150" s="104"/>
      <c r="I150" s="102"/>
      <c r="J150" s="138">
        <f>J149</f>
        <v>0</v>
      </c>
      <c r="K150" s="103"/>
      <c r="L150" s="102"/>
    </row>
    <row r="151" spans="1:12" s="12" customFormat="1" ht="12" customHeight="1" x14ac:dyDescent="0.2">
      <c r="A151" s="123" t="s">
        <v>214</v>
      </c>
      <c r="B151" s="15" t="s">
        <v>87</v>
      </c>
      <c r="C151" s="39" t="s">
        <v>107</v>
      </c>
      <c r="D151" s="8" t="s">
        <v>17</v>
      </c>
      <c r="E151" s="104"/>
      <c r="F151" s="104"/>
      <c r="G151" s="102"/>
      <c r="H151" s="104"/>
      <c r="I151" s="102"/>
      <c r="J151" s="138">
        <f>J150</f>
        <v>0</v>
      </c>
      <c r="K151" s="103"/>
      <c r="L151" s="102"/>
    </row>
    <row r="152" spans="1:12" s="12" customFormat="1" ht="12" customHeight="1" x14ac:dyDescent="0.2">
      <c r="A152" s="42"/>
      <c r="B152" s="45"/>
      <c r="C152" s="90" t="s">
        <v>138</v>
      </c>
      <c r="D152" s="8" t="s">
        <v>16</v>
      </c>
      <c r="E152" s="61"/>
      <c r="F152" s="59">
        <f>F134</f>
        <v>0</v>
      </c>
      <c r="G152" s="35">
        <f>0.4*2</f>
        <v>0.8</v>
      </c>
      <c r="H152" s="35">
        <f>TRUNC(F152*G152,3)</f>
        <v>0</v>
      </c>
      <c r="I152" s="59">
        <v>0.3</v>
      </c>
      <c r="J152" s="59">
        <f>TRUNC(H152*I152,3)</f>
        <v>0</v>
      </c>
      <c r="K152" s="35"/>
      <c r="L152" s="35"/>
    </row>
    <row r="153" spans="1:12" s="12" customFormat="1" ht="12" customHeight="1" x14ac:dyDescent="0.2">
      <c r="A153" s="42"/>
      <c r="B153" s="45"/>
      <c r="C153" s="90" t="s">
        <v>139</v>
      </c>
      <c r="D153" s="8" t="s">
        <v>16</v>
      </c>
      <c r="E153" s="61"/>
      <c r="F153" s="59">
        <f>F135</f>
        <v>0</v>
      </c>
      <c r="G153" s="35">
        <f>0.6*2</f>
        <v>1.2</v>
      </c>
      <c r="H153" s="35">
        <f>TRUNC(F153*G153,3)</f>
        <v>0</v>
      </c>
      <c r="I153" s="59">
        <f>I152</f>
        <v>0.3</v>
      </c>
      <c r="J153" s="59">
        <f>TRUNC(H153*I153,3)</f>
        <v>0</v>
      </c>
      <c r="K153" s="35"/>
      <c r="L153" s="35"/>
    </row>
    <row r="154" spans="1:12" s="12" customFormat="1" ht="12" customHeight="1" x14ac:dyDescent="0.2">
      <c r="A154" s="42"/>
      <c r="B154" s="45"/>
      <c r="C154" s="90"/>
      <c r="D154" s="8"/>
      <c r="E154" s="61"/>
      <c r="F154" s="59"/>
      <c r="G154" s="35"/>
      <c r="H154" s="35"/>
      <c r="I154" s="59"/>
      <c r="J154" s="80">
        <f>SUM(J152:J153)</f>
        <v>0</v>
      </c>
      <c r="K154" s="35"/>
      <c r="L154" s="35"/>
    </row>
    <row r="155" spans="1:12" s="12" customFormat="1" ht="12" customHeight="1" x14ac:dyDescent="0.2">
      <c r="A155" s="42"/>
      <c r="B155" s="95"/>
      <c r="C155" s="90" t="s">
        <v>47</v>
      </c>
      <c r="D155" s="35" t="s">
        <v>17</v>
      </c>
      <c r="E155" s="35"/>
      <c r="F155" s="35"/>
      <c r="G155" s="35"/>
      <c r="H155" s="35"/>
      <c r="I155" s="35"/>
      <c r="J155" s="79">
        <f>J145</f>
        <v>0</v>
      </c>
      <c r="K155" s="35"/>
      <c r="L155" s="35"/>
    </row>
    <row r="156" spans="1:12" s="12" customFormat="1" ht="12" customHeight="1" x14ac:dyDescent="0.2">
      <c r="A156" s="42" t="s">
        <v>174</v>
      </c>
      <c r="B156" s="15" t="s">
        <v>48</v>
      </c>
      <c r="C156" s="96" t="s">
        <v>49</v>
      </c>
      <c r="D156" s="35" t="s">
        <v>17</v>
      </c>
      <c r="E156" s="35"/>
      <c r="F156" s="35"/>
      <c r="G156" s="35"/>
      <c r="H156" s="35"/>
      <c r="I156" s="59">
        <v>0.6</v>
      </c>
      <c r="J156" s="129">
        <f>J155-J158-J157</f>
        <v>0</v>
      </c>
      <c r="K156" s="35"/>
      <c r="L156" s="35"/>
    </row>
    <row r="157" spans="1:12" s="12" customFormat="1" ht="12" customHeight="1" x14ac:dyDescent="0.2">
      <c r="A157" s="42" t="s">
        <v>175</v>
      </c>
      <c r="B157" s="15" t="s">
        <v>59</v>
      </c>
      <c r="C157" s="96" t="s">
        <v>50</v>
      </c>
      <c r="D157" s="8" t="s">
        <v>17</v>
      </c>
      <c r="E157" s="61"/>
      <c r="F157" s="35"/>
      <c r="G157" s="35"/>
      <c r="H157" s="35"/>
      <c r="I157" s="62">
        <v>0.4</v>
      </c>
      <c r="J157" s="129">
        <f>TRUNC(I157*$J$52,3)</f>
        <v>0</v>
      </c>
      <c r="K157" s="35"/>
      <c r="L157" s="35"/>
    </row>
    <row r="158" spans="1:12" s="12" customFormat="1" ht="12" customHeight="1" x14ac:dyDescent="0.2">
      <c r="A158" s="42" t="s">
        <v>176</v>
      </c>
      <c r="B158" s="15" t="s">
        <v>73</v>
      </c>
      <c r="C158" s="96" t="s">
        <v>51</v>
      </c>
      <c r="D158" s="8" t="s">
        <v>17</v>
      </c>
      <c r="E158" s="61"/>
      <c r="F158" s="35"/>
      <c r="G158" s="35"/>
      <c r="H158" s="35"/>
      <c r="I158" s="62">
        <v>0</v>
      </c>
      <c r="J158" s="129">
        <f>TRUNC(I158*$J$52,3)</f>
        <v>0</v>
      </c>
      <c r="K158" s="35"/>
      <c r="L158" s="35"/>
    </row>
    <row r="159" spans="1:12" s="12" customFormat="1" ht="12" customHeight="1" x14ac:dyDescent="0.2">
      <c r="A159" s="42" t="s">
        <v>177</v>
      </c>
      <c r="B159" s="15">
        <v>72853</v>
      </c>
      <c r="C159" s="39" t="s">
        <v>146</v>
      </c>
      <c r="D159" s="8" t="s">
        <v>17</v>
      </c>
      <c r="E159" s="104">
        <f>J158</f>
        <v>0</v>
      </c>
      <c r="F159" s="104"/>
      <c r="G159" s="102"/>
      <c r="H159" s="79"/>
      <c r="I159" s="59">
        <v>0.5</v>
      </c>
      <c r="J159" s="129">
        <f>TRUNC(E159*I159,3)</f>
        <v>0</v>
      </c>
      <c r="K159" s="103"/>
      <c r="L159" s="102"/>
    </row>
    <row r="160" spans="1:12" s="12" customFormat="1" ht="12" customHeight="1" x14ac:dyDescent="0.2">
      <c r="A160" s="42" t="s">
        <v>178</v>
      </c>
      <c r="B160" s="15" t="s">
        <v>87</v>
      </c>
      <c r="C160" s="39" t="s">
        <v>107</v>
      </c>
      <c r="D160" s="8" t="s">
        <v>17</v>
      </c>
      <c r="E160" s="104"/>
      <c r="F160" s="104"/>
      <c r="G160" s="102"/>
      <c r="H160" s="104"/>
      <c r="I160" s="102"/>
      <c r="J160" s="129">
        <f>J159</f>
        <v>0</v>
      </c>
      <c r="K160" s="103"/>
      <c r="L160" s="102"/>
    </row>
    <row r="161" spans="1:12" s="12" customFormat="1" ht="12" customHeight="1" x14ac:dyDescent="0.2">
      <c r="A161" s="55" t="s">
        <v>63</v>
      </c>
      <c r="B161" s="15"/>
      <c r="C161" s="54" t="s">
        <v>124</v>
      </c>
      <c r="D161" s="125"/>
      <c r="E161" s="104"/>
      <c r="F161" s="104"/>
      <c r="G161" s="102"/>
      <c r="H161" s="104"/>
      <c r="I161" s="102"/>
      <c r="J161" s="102"/>
      <c r="K161" s="103"/>
      <c r="L161" s="102"/>
    </row>
    <row r="162" spans="1:12" s="12" customFormat="1" ht="12" customHeight="1" x14ac:dyDescent="0.2">
      <c r="A162" s="42" t="s">
        <v>179</v>
      </c>
      <c r="B162" s="15" t="s">
        <v>82</v>
      </c>
      <c r="C162" s="39" t="s">
        <v>148</v>
      </c>
      <c r="D162" s="8" t="s">
        <v>17</v>
      </c>
      <c r="E162" s="104"/>
      <c r="F162" s="104"/>
      <c r="G162" s="102"/>
      <c r="H162" s="104"/>
      <c r="I162" s="102"/>
      <c r="J162" s="138">
        <f>J159</f>
        <v>0</v>
      </c>
      <c r="K162" s="103"/>
      <c r="L162" s="102"/>
    </row>
    <row r="163" spans="1:12" s="12" customFormat="1" ht="12" customHeight="1" x14ac:dyDescent="0.2">
      <c r="A163" s="42" t="s">
        <v>180</v>
      </c>
      <c r="B163" s="15">
        <v>72855</v>
      </c>
      <c r="C163" s="39" t="s">
        <v>147</v>
      </c>
      <c r="D163" s="8" t="s">
        <v>17</v>
      </c>
      <c r="E163" s="104"/>
      <c r="F163" s="104"/>
      <c r="G163" s="102"/>
      <c r="H163" s="104"/>
      <c r="I163" s="102"/>
      <c r="J163" s="138">
        <f>J162</f>
        <v>0</v>
      </c>
      <c r="K163" s="103"/>
      <c r="L163" s="102"/>
    </row>
    <row r="164" spans="1:12" s="12" customFormat="1" ht="12" customHeight="1" x14ac:dyDescent="0.2">
      <c r="A164" s="123"/>
      <c r="B164" s="115"/>
      <c r="C164" s="124"/>
      <c r="D164" s="125"/>
      <c r="E164" s="104"/>
      <c r="F164" s="104"/>
      <c r="G164" s="102"/>
      <c r="H164" s="104"/>
      <c r="I164" s="35"/>
      <c r="J164" s="102"/>
      <c r="K164" s="103"/>
      <c r="L164" s="102"/>
    </row>
    <row r="165" spans="1:12" s="12" customFormat="1" ht="12" customHeight="1" x14ac:dyDescent="0.2">
      <c r="A165" s="123"/>
      <c r="B165" s="115"/>
      <c r="C165" s="90" t="s">
        <v>149</v>
      </c>
      <c r="D165" s="8" t="s">
        <v>16</v>
      </c>
      <c r="E165" s="61"/>
      <c r="F165" s="59">
        <f>F134+F140</f>
        <v>0</v>
      </c>
      <c r="G165" s="35">
        <f>(0.4/2)*2</f>
        <v>0.4</v>
      </c>
      <c r="H165" s="35">
        <f>TRUNC(F165*G165,3)</f>
        <v>0</v>
      </c>
      <c r="I165" s="97">
        <f>G165</f>
        <v>0.4</v>
      </c>
      <c r="J165" s="59">
        <f>TRUNC(H165*I165,3)</f>
        <v>0</v>
      </c>
      <c r="K165" s="103"/>
      <c r="L165" s="102"/>
    </row>
    <row r="166" spans="1:12" s="12" customFormat="1" ht="12" customHeight="1" x14ac:dyDescent="0.2">
      <c r="A166" s="123"/>
      <c r="B166" s="115"/>
      <c r="C166" s="90" t="s">
        <v>150</v>
      </c>
      <c r="D166" s="8" t="s">
        <v>16</v>
      </c>
      <c r="E166" s="61"/>
      <c r="F166" s="59">
        <f>F135+F141</f>
        <v>0</v>
      </c>
      <c r="G166" s="35">
        <f>(0.6/2)*2</f>
        <v>0.6</v>
      </c>
      <c r="H166" s="35">
        <f>TRUNC(F166*G166,3)</f>
        <v>0</v>
      </c>
      <c r="I166" s="97">
        <f>G166</f>
        <v>0.6</v>
      </c>
      <c r="J166" s="59">
        <f>TRUNC(H166*I166,3)</f>
        <v>0</v>
      </c>
      <c r="K166" s="103"/>
      <c r="L166" s="102"/>
    </row>
    <row r="167" spans="1:12" s="12" customFormat="1" ht="12" customHeight="1" x14ac:dyDescent="0.2">
      <c r="A167" s="42" t="s">
        <v>181</v>
      </c>
      <c r="B167" s="15" t="s">
        <v>52</v>
      </c>
      <c r="C167" s="53" t="s">
        <v>113</v>
      </c>
      <c r="D167" s="8"/>
      <c r="E167" s="61"/>
      <c r="F167" s="59"/>
      <c r="G167" s="35"/>
      <c r="H167" s="79">
        <f>SUM(H165:H166)</f>
        <v>0</v>
      </c>
      <c r="I167" s="80"/>
      <c r="J167" s="129">
        <f>SUM(J165:J166)</f>
        <v>0</v>
      </c>
      <c r="K167" s="103"/>
      <c r="L167" s="102"/>
    </row>
    <row r="168" spans="1:12" s="12" customFormat="1" ht="12" customHeight="1" x14ac:dyDescent="0.2">
      <c r="A168" s="42" t="s">
        <v>182</v>
      </c>
      <c r="B168" s="15">
        <v>72887</v>
      </c>
      <c r="C168" s="39" t="s">
        <v>116</v>
      </c>
      <c r="D168" s="8" t="s">
        <v>18</v>
      </c>
      <c r="E168" s="61"/>
      <c r="F168" s="59"/>
      <c r="G168" s="35"/>
      <c r="H168" s="79"/>
      <c r="I168" s="80"/>
      <c r="J168" s="35">
        <f>J167</f>
        <v>0</v>
      </c>
      <c r="K168" s="59">
        <v>0</v>
      </c>
      <c r="L168" s="129">
        <f>TRUNC(J168*K168,3)</f>
        <v>0</v>
      </c>
    </row>
    <row r="169" spans="1:12" s="12" customFormat="1" ht="12" customHeight="1" x14ac:dyDescent="0.2">
      <c r="A169" s="42"/>
      <c r="B169" s="15"/>
      <c r="C169" s="53"/>
      <c r="D169" s="8"/>
      <c r="E169" s="61"/>
      <c r="F169" s="59"/>
      <c r="G169" s="35"/>
      <c r="H169" s="79"/>
      <c r="I169" s="80"/>
      <c r="J169" s="59"/>
      <c r="K169" s="103"/>
      <c r="L169" s="102"/>
    </row>
    <row r="170" spans="1:12" s="12" customFormat="1" ht="12" customHeight="1" x14ac:dyDescent="0.2">
      <c r="A170" s="123"/>
      <c r="B170" s="115"/>
      <c r="C170" s="90" t="s">
        <v>151</v>
      </c>
      <c r="D170" s="8" t="s">
        <v>16</v>
      </c>
      <c r="E170" s="61"/>
      <c r="F170" s="59">
        <f>F165</f>
        <v>0</v>
      </c>
      <c r="G170" s="35">
        <f>0.4*2</f>
        <v>0.8</v>
      </c>
      <c r="H170" s="35">
        <f>TRUNC(F170*G170,3)</f>
        <v>0</v>
      </c>
      <c r="I170" s="59">
        <v>0.2</v>
      </c>
      <c r="J170" s="35">
        <f>TRUNC(H170*I170,3)</f>
        <v>0</v>
      </c>
      <c r="K170" s="103"/>
      <c r="L170" s="102"/>
    </row>
    <row r="171" spans="1:12" s="12" customFormat="1" ht="12" customHeight="1" x14ac:dyDescent="0.2">
      <c r="A171" s="123"/>
      <c r="B171" s="115"/>
      <c r="C171" s="90" t="s">
        <v>152</v>
      </c>
      <c r="D171" s="8" t="s">
        <v>16</v>
      </c>
      <c r="E171" s="61"/>
      <c r="F171" s="59">
        <f>F166</f>
        <v>0</v>
      </c>
      <c r="G171" s="35">
        <f>0.6*2</f>
        <v>1.2</v>
      </c>
      <c r="H171" s="35">
        <f>TRUNC(F171*G171,3)</f>
        <v>0</v>
      </c>
      <c r="I171" s="35">
        <f>I170</f>
        <v>0.2</v>
      </c>
      <c r="J171" s="35">
        <f>TRUNC(H171*I171,3)</f>
        <v>0</v>
      </c>
      <c r="K171" s="103"/>
      <c r="L171" s="102"/>
    </row>
    <row r="172" spans="1:12" s="12" customFormat="1" ht="12" customHeight="1" x14ac:dyDescent="0.2">
      <c r="A172" s="42" t="s">
        <v>183</v>
      </c>
      <c r="B172" s="15" t="s">
        <v>114</v>
      </c>
      <c r="C172" s="39" t="s">
        <v>115</v>
      </c>
      <c r="D172" s="8"/>
      <c r="E172" s="61"/>
      <c r="F172" s="59"/>
      <c r="G172" s="35"/>
      <c r="H172" s="79">
        <f>SUM(H170:H171)</f>
        <v>0</v>
      </c>
      <c r="I172" s="80">
        <f>IF(H172&gt;0,J172/H172,0)</f>
        <v>0</v>
      </c>
      <c r="J172" s="129">
        <f>SUM(J170:J171)</f>
        <v>0</v>
      </c>
      <c r="K172" s="103"/>
      <c r="L172" s="102"/>
    </row>
    <row r="173" spans="1:12" s="12" customFormat="1" ht="12" customHeight="1" x14ac:dyDescent="0.2">
      <c r="A173" s="123"/>
      <c r="B173" s="115"/>
      <c r="C173" s="90"/>
      <c r="D173" s="8"/>
      <c r="E173" s="61"/>
      <c r="F173" s="59"/>
      <c r="G173" s="35" t="s">
        <v>159</v>
      </c>
      <c r="H173" s="35" t="s">
        <v>157</v>
      </c>
      <c r="I173" s="35" t="s">
        <v>158</v>
      </c>
      <c r="J173" s="35" t="s">
        <v>160</v>
      </c>
      <c r="K173" s="35" t="s">
        <v>161</v>
      </c>
      <c r="L173" s="102"/>
    </row>
    <row r="174" spans="1:12" s="12" customFormat="1" ht="12" customHeight="1" x14ac:dyDescent="0.2">
      <c r="A174" s="123"/>
      <c r="B174" s="115"/>
      <c r="C174" s="90" t="s">
        <v>153</v>
      </c>
      <c r="D174" s="8" t="s">
        <v>16</v>
      </c>
      <c r="E174" s="61"/>
      <c r="F174" s="59">
        <f>F143</f>
        <v>0</v>
      </c>
      <c r="G174" s="97">
        <f>TRUNC(((3.1416*0.4*0.4)/4),3)</f>
        <v>0.125</v>
      </c>
      <c r="H174" s="97">
        <f>TRUNC(F174*G174,3)</f>
        <v>0</v>
      </c>
      <c r="I174" s="97">
        <f>J143</f>
        <v>0</v>
      </c>
      <c r="J174" s="35">
        <f>I174-H174</f>
        <v>0</v>
      </c>
      <c r="K174" s="103">
        <f>J174-J165-J170</f>
        <v>0</v>
      </c>
      <c r="L174" s="102"/>
    </row>
    <row r="175" spans="1:12" s="12" customFormat="1" ht="12" customHeight="1" x14ac:dyDescent="0.2">
      <c r="A175" s="123"/>
      <c r="B175" s="115"/>
      <c r="C175" s="90" t="s">
        <v>154</v>
      </c>
      <c r="D175" s="8" t="s">
        <v>16</v>
      </c>
      <c r="E175" s="61"/>
      <c r="F175" s="59">
        <f>F144</f>
        <v>0</v>
      </c>
      <c r="G175" s="97">
        <f>TRUNC(((3.1416*0.6*0.6)/4),3)</f>
        <v>0.28199999999999997</v>
      </c>
      <c r="H175" s="97">
        <f>TRUNC(F175*G175,3)</f>
        <v>0</v>
      </c>
      <c r="I175" s="97">
        <f>J144</f>
        <v>0</v>
      </c>
      <c r="J175" s="35">
        <f>I175-H175</f>
        <v>0</v>
      </c>
      <c r="K175" s="103">
        <f>J175-J166-J171</f>
        <v>0</v>
      </c>
      <c r="L175" s="102"/>
    </row>
    <row r="176" spans="1:12" s="12" customFormat="1" ht="12" customHeight="1" x14ac:dyDescent="0.2">
      <c r="A176" s="42" t="s">
        <v>184</v>
      </c>
      <c r="B176" s="15" t="s">
        <v>112</v>
      </c>
      <c r="C176" s="39" t="s">
        <v>111</v>
      </c>
      <c r="D176" s="8" t="s">
        <v>17</v>
      </c>
      <c r="E176" s="104"/>
      <c r="F176" s="104"/>
      <c r="G176" s="79">
        <f>SUM(G174:G175)</f>
        <v>0.40699999999999997</v>
      </c>
      <c r="H176" s="79">
        <f>SUM(H174:H175)</f>
        <v>0</v>
      </c>
      <c r="I176" s="79">
        <f>SUM(I174:I175)</f>
        <v>0</v>
      </c>
      <c r="J176" s="79">
        <f>SUM(J174:J175)</f>
        <v>0</v>
      </c>
      <c r="K176" s="129">
        <f>SUM(K174:K175)</f>
        <v>0</v>
      </c>
      <c r="L176" s="102"/>
    </row>
    <row r="177" spans="1:12" s="12" customFormat="1" ht="12" customHeight="1" x14ac:dyDescent="0.2">
      <c r="A177" s="55" t="s">
        <v>64</v>
      </c>
      <c r="B177" s="15"/>
      <c r="C177" s="54" t="s">
        <v>125</v>
      </c>
      <c r="D177" s="8"/>
      <c r="E177" s="104"/>
      <c r="F177" s="104"/>
      <c r="G177" s="79"/>
      <c r="H177" s="79"/>
      <c r="I177" s="79"/>
      <c r="J177" s="79"/>
      <c r="K177" s="60"/>
      <c r="L177" s="102"/>
    </row>
    <row r="178" spans="1:12" s="12" customFormat="1" ht="12" customHeight="1" x14ac:dyDescent="0.2">
      <c r="A178" s="42" t="s">
        <v>185</v>
      </c>
      <c r="B178" s="15" t="s">
        <v>94</v>
      </c>
      <c r="C178" s="49" t="s">
        <v>277</v>
      </c>
      <c r="D178" s="125" t="s">
        <v>16</v>
      </c>
      <c r="E178" s="128">
        <v>0</v>
      </c>
      <c r="F178" s="139">
        <f>E178</f>
        <v>0</v>
      </c>
      <c r="G178" s="102"/>
      <c r="H178" s="79"/>
      <c r="I178" s="80"/>
      <c r="J178" s="79"/>
      <c r="K178" s="103"/>
      <c r="L178" s="102"/>
    </row>
    <row r="179" spans="1:12" s="12" customFormat="1" ht="12" customHeight="1" x14ac:dyDescent="0.2">
      <c r="A179" s="42" t="s">
        <v>186</v>
      </c>
      <c r="B179" s="15" t="s">
        <v>100</v>
      </c>
      <c r="C179" s="49" t="s">
        <v>101</v>
      </c>
      <c r="D179" s="125" t="s">
        <v>5</v>
      </c>
      <c r="E179" s="104"/>
      <c r="F179" s="104">
        <f>F178</f>
        <v>0</v>
      </c>
      <c r="G179" s="102">
        <v>0.25</v>
      </c>
      <c r="H179" s="129">
        <f>TRUNC(F179*G179,3)</f>
        <v>0</v>
      </c>
      <c r="I179" s="80"/>
      <c r="J179" s="79"/>
      <c r="K179" s="103"/>
      <c r="L179" s="102"/>
    </row>
    <row r="180" spans="1:12" s="12" customFormat="1" ht="12" customHeight="1" x14ac:dyDescent="0.2">
      <c r="A180" s="42" t="s">
        <v>187</v>
      </c>
      <c r="B180" s="15" t="s">
        <v>54</v>
      </c>
      <c r="C180" s="39" t="s">
        <v>102</v>
      </c>
      <c r="D180" s="8" t="s">
        <v>127</v>
      </c>
      <c r="E180" s="128">
        <v>0</v>
      </c>
      <c r="F180" s="139">
        <f>E180</f>
        <v>0</v>
      </c>
      <c r="G180" s="102"/>
      <c r="H180" s="104"/>
      <c r="I180" s="102"/>
      <c r="J180" s="102"/>
      <c r="K180" s="103"/>
      <c r="L180" s="102"/>
    </row>
    <row r="181" spans="1:12" s="12" customFormat="1" ht="12" customHeight="1" x14ac:dyDescent="0.2">
      <c r="A181" s="42" t="s">
        <v>188</v>
      </c>
      <c r="B181" s="15" t="s">
        <v>53</v>
      </c>
      <c r="C181" s="39" t="s">
        <v>119</v>
      </c>
      <c r="D181" s="8" t="s">
        <v>127</v>
      </c>
      <c r="E181" s="128"/>
      <c r="F181" s="139">
        <f>E181</f>
        <v>0</v>
      </c>
      <c r="G181" s="102"/>
      <c r="H181" s="104"/>
      <c r="I181" s="102"/>
      <c r="J181" s="102"/>
      <c r="K181" s="103"/>
      <c r="L181" s="102"/>
    </row>
    <row r="182" spans="1:12" s="12" customFormat="1" ht="12" customHeight="1" x14ac:dyDescent="0.2">
      <c r="A182" s="42" t="s">
        <v>189</v>
      </c>
      <c r="B182" s="15" t="s">
        <v>70</v>
      </c>
      <c r="C182" s="39" t="s">
        <v>120</v>
      </c>
      <c r="D182" s="8" t="s">
        <v>127</v>
      </c>
      <c r="E182" s="128"/>
      <c r="F182" s="139">
        <f>E182</f>
        <v>0</v>
      </c>
      <c r="G182" s="102"/>
      <c r="H182" s="104"/>
      <c r="I182" s="102"/>
      <c r="J182" s="102"/>
      <c r="K182" s="103"/>
      <c r="L182" s="102"/>
    </row>
    <row r="183" spans="1:12" s="12" customFormat="1" ht="12" customHeight="1" x14ac:dyDescent="0.2">
      <c r="A183" s="123"/>
      <c r="B183" s="115"/>
      <c r="C183" s="90" t="s">
        <v>153</v>
      </c>
      <c r="D183" s="8" t="s">
        <v>16</v>
      </c>
      <c r="E183" s="61"/>
      <c r="F183" s="62">
        <f>F146</f>
        <v>0</v>
      </c>
      <c r="G183" s="97">
        <f>TRUNC(((3.1416*0.4*0.4)/4),3)</f>
        <v>0.125</v>
      </c>
      <c r="H183" s="97">
        <f>TRUNC(F183*G183,3)</f>
        <v>0</v>
      </c>
      <c r="I183" s="97">
        <f>J146</f>
        <v>0</v>
      </c>
      <c r="J183" s="35">
        <f>I183-H183</f>
        <v>0</v>
      </c>
      <c r="K183" s="103">
        <f>J183-J170-J177</f>
        <v>0</v>
      </c>
      <c r="L183" s="102"/>
    </row>
    <row r="184" spans="1:12" s="12" customFormat="1" ht="12" customHeight="1" x14ac:dyDescent="0.2">
      <c r="A184" s="123"/>
      <c r="B184" s="115"/>
      <c r="C184" s="90" t="s">
        <v>154</v>
      </c>
      <c r="D184" s="8" t="s">
        <v>16</v>
      </c>
      <c r="E184" s="61"/>
      <c r="F184" s="62">
        <f>F147</f>
        <v>0</v>
      </c>
      <c r="G184" s="97">
        <f>TRUNC(((3.1416*0.6*0.6)/4),3)</f>
        <v>0.28199999999999997</v>
      </c>
      <c r="H184" s="97">
        <f>TRUNC(F184*G184,3)</f>
        <v>0</v>
      </c>
      <c r="I184" s="97">
        <f>J147</f>
        <v>0</v>
      </c>
      <c r="J184" s="35">
        <f>TRUNC(H184*I184,3)</f>
        <v>0</v>
      </c>
      <c r="K184" s="103">
        <f>J184-J171-J178</f>
        <v>0</v>
      </c>
      <c r="L184" s="102"/>
    </row>
    <row r="185" spans="1:12" s="12" customFormat="1" ht="12" customHeight="1" x14ac:dyDescent="0.2">
      <c r="A185" s="123"/>
      <c r="B185" s="115"/>
      <c r="C185" s="90" t="s">
        <v>155</v>
      </c>
      <c r="D185" s="8" t="s">
        <v>16</v>
      </c>
      <c r="E185" s="61"/>
      <c r="F185" s="62">
        <f>F148</f>
        <v>0</v>
      </c>
      <c r="G185" s="97">
        <f>TRUNC(((3.1416*0.8*0.8)/4),3)</f>
        <v>0.502</v>
      </c>
      <c r="H185" s="97">
        <f>TRUNC(F185*G185,3)</f>
        <v>0</v>
      </c>
      <c r="I185" s="97">
        <f>J148</f>
        <v>0</v>
      </c>
      <c r="J185" s="35">
        <f>TRUNC(H185*I185,3)</f>
        <v>0</v>
      </c>
      <c r="K185" s="103">
        <f>J185-J172-J179</f>
        <v>0</v>
      </c>
      <c r="L185" s="102"/>
    </row>
    <row r="186" spans="1:12" s="12" customFormat="1" ht="12" customHeight="1" x14ac:dyDescent="0.2">
      <c r="A186" s="123"/>
      <c r="B186" s="115"/>
      <c r="C186" s="90" t="s">
        <v>156</v>
      </c>
      <c r="D186" s="8" t="s">
        <v>16</v>
      </c>
      <c r="E186" s="61"/>
      <c r="F186" s="62">
        <f>F149</f>
        <v>0</v>
      </c>
      <c r="G186" s="97">
        <f>TRUNC(((3.1416*1*1)/4),3)</f>
        <v>0.78500000000000003</v>
      </c>
      <c r="H186" s="97">
        <f>TRUNC(F186*G186,3)</f>
        <v>0</v>
      </c>
      <c r="I186" s="97">
        <f>J149</f>
        <v>0</v>
      </c>
      <c r="J186" s="35">
        <f>TRUNC(H186*I186,3)</f>
        <v>0</v>
      </c>
      <c r="K186" s="103">
        <f>J186-J172-J180</f>
        <v>0</v>
      </c>
      <c r="L186" s="102"/>
    </row>
    <row r="187" spans="1:12" s="12" customFormat="1" ht="12" customHeight="1" x14ac:dyDescent="0.2">
      <c r="A187" s="42" t="s">
        <v>219</v>
      </c>
      <c r="B187" s="15" t="s">
        <v>112</v>
      </c>
      <c r="C187" s="39" t="s">
        <v>111</v>
      </c>
      <c r="D187" s="8" t="s">
        <v>17</v>
      </c>
      <c r="E187" s="104"/>
      <c r="F187" s="104"/>
      <c r="G187" s="79">
        <f>SUM(G183:G186)</f>
        <v>1.694</v>
      </c>
      <c r="H187" s="79">
        <f>SUM(H183:H186)</f>
        <v>0</v>
      </c>
      <c r="I187" s="79">
        <f>SUM(I183:I186)</f>
        <v>0</v>
      </c>
      <c r="J187" s="79">
        <f>SUM(J183:J186)</f>
        <v>0</v>
      </c>
      <c r="K187" s="129">
        <f>SUM(K183:K186)</f>
        <v>0</v>
      </c>
      <c r="L187" s="102"/>
    </row>
    <row r="188" spans="1:12" s="12" customFormat="1" ht="12" customHeight="1" x14ac:dyDescent="0.2">
      <c r="A188" s="55" t="s">
        <v>220</v>
      </c>
      <c r="B188" s="15"/>
      <c r="C188" s="54" t="s">
        <v>125</v>
      </c>
      <c r="D188" s="8"/>
      <c r="E188" s="104"/>
      <c r="F188" s="104"/>
      <c r="G188" s="79"/>
      <c r="H188" s="79"/>
      <c r="I188" s="79"/>
      <c r="J188" s="79"/>
      <c r="K188" s="60"/>
      <c r="L188" s="102"/>
    </row>
    <row r="189" spans="1:12" s="12" customFormat="1" ht="12" customHeight="1" x14ac:dyDescent="0.2">
      <c r="A189" s="42" t="s">
        <v>221</v>
      </c>
      <c r="B189" s="15" t="s">
        <v>94</v>
      </c>
      <c r="C189" s="49" t="s">
        <v>95</v>
      </c>
      <c r="D189" s="125" t="s">
        <v>16</v>
      </c>
      <c r="E189" s="128">
        <v>0</v>
      </c>
      <c r="F189" s="139">
        <f>E189</f>
        <v>0</v>
      </c>
      <c r="G189" s="102"/>
      <c r="H189" s="79"/>
      <c r="I189" s="80"/>
      <c r="J189" s="79"/>
      <c r="K189" s="103"/>
      <c r="L189" s="102"/>
    </row>
    <row r="190" spans="1:12" s="12" customFormat="1" ht="12" customHeight="1" x14ac:dyDescent="0.2">
      <c r="A190" s="42" t="s">
        <v>222</v>
      </c>
      <c r="B190" s="15" t="s">
        <v>100</v>
      </c>
      <c r="C190" s="49" t="s">
        <v>101</v>
      </c>
      <c r="D190" s="125" t="s">
        <v>5</v>
      </c>
      <c r="E190" s="104"/>
      <c r="F190" s="104">
        <f>F189</f>
        <v>0</v>
      </c>
      <c r="G190" s="102">
        <v>0.25</v>
      </c>
      <c r="H190" s="129">
        <f>TRUNC(F190*G190,3)</f>
        <v>0</v>
      </c>
      <c r="I190" s="80"/>
      <c r="J190" s="79"/>
      <c r="K190" s="103"/>
      <c r="L190" s="102"/>
    </row>
    <row r="191" spans="1:12" s="12" customFormat="1" ht="12" customHeight="1" x14ac:dyDescent="0.2">
      <c r="A191" s="42" t="s">
        <v>223</v>
      </c>
      <c r="B191" s="15" t="s">
        <v>54</v>
      </c>
      <c r="C191" s="39" t="s">
        <v>102</v>
      </c>
      <c r="D191" s="8" t="s">
        <v>127</v>
      </c>
      <c r="E191" s="128">
        <v>0</v>
      </c>
      <c r="F191" s="139">
        <f t="shared" ref="F191:F196" si="1">E191</f>
        <v>0</v>
      </c>
      <c r="G191" s="102"/>
      <c r="H191" s="104"/>
      <c r="I191" s="102"/>
      <c r="J191" s="102"/>
      <c r="K191" s="103"/>
      <c r="L191" s="102"/>
    </row>
    <row r="192" spans="1:12" s="12" customFormat="1" ht="12" customHeight="1" x14ac:dyDescent="0.2">
      <c r="A192" s="42" t="s">
        <v>224</v>
      </c>
      <c r="B192" s="45" t="s">
        <v>117</v>
      </c>
      <c r="C192" s="39" t="s">
        <v>118</v>
      </c>
      <c r="D192" s="8" t="s">
        <v>127</v>
      </c>
      <c r="E192" s="128">
        <v>0</v>
      </c>
      <c r="F192" s="139">
        <f t="shared" si="1"/>
        <v>0</v>
      </c>
      <c r="G192" s="102"/>
      <c r="H192" s="104"/>
      <c r="I192" s="102"/>
      <c r="J192" s="102"/>
      <c r="K192" s="103"/>
      <c r="L192" s="102"/>
    </row>
    <row r="193" spans="1:12" s="12" customFormat="1" ht="12" customHeight="1" x14ac:dyDescent="0.2">
      <c r="A193" s="42" t="s">
        <v>225</v>
      </c>
      <c r="B193" s="15" t="s">
        <v>53</v>
      </c>
      <c r="C193" s="39" t="s">
        <v>119</v>
      </c>
      <c r="D193" s="8" t="s">
        <v>127</v>
      </c>
      <c r="E193" s="128"/>
      <c r="F193" s="139">
        <f t="shared" si="1"/>
        <v>0</v>
      </c>
      <c r="G193" s="102"/>
      <c r="H193" s="104"/>
      <c r="I193" s="102"/>
      <c r="J193" s="102"/>
      <c r="K193" s="103"/>
      <c r="L193" s="102"/>
    </row>
    <row r="194" spans="1:12" s="12" customFormat="1" ht="12" customHeight="1" x14ac:dyDescent="0.2">
      <c r="A194" s="42" t="s">
        <v>226</v>
      </c>
      <c r="B194" s="15" t="s">
        <v>70</v>
      </c>
      <c r="C194" s="39" t="s">
        <v>120</v>
      </c>
      <c r="D194" s="8" t="s">
        <v>127</v>
      </c>
      <c r="E194" s="128"/>
      <c r="F194" s="139">
        <f t="shared" si="1"/>
        <v>0</v>
      </c>
      <c r="G194" s="102"/>
      <c r="H194" s="104"/>
      <c r="I194" s="102"/>
      <c r="J194" s="102"/>
      <c r="K194" s="103"/>
      <c r="L194" s="102"/>
    </row>
    <row r="195" spans="1:12" s="12" customFormat="1" ht="12" customHeight="1" x14ac:dyDescent="0.2">
      <c r="A195" s="42" t="s">
        <v>227</v>
      </c>
      <c r="B195" s="15" t="s">
        <v>71</v>
      </c>
      <c r="C195" s="39" t="s">
        <v>121</v>
      </c>
      <c r="D195" s="8" t="s">
        <v>127</v>
      </c>
      <c r="E195" s="128"/>
      <c r="F195" s="139">
        <f t="shared" si="1"/>
        <v>0</v>
      </c>
      <c r="G195" s="102"/>
      <c r="H195" s="104"/>
      <c r="I195" s="102"/>
      <c r="J195" s="102"/>
      <c r="K195" s="103"/>
      <c r="L195" s="102"/>
    </row>
    <row r="196" spans="1:12" s="12" customFormat="1" ht="12" customHeight="1" x14ac:dyDescent="0.2">
      <c r="A196" s="42" t="s">
        <v>228</v>
      </c>
      <c r="B196" s="45" t="s">
        <v>72</v>
      </c>
      <c r="C196" s="50" t="s">
        <v>122</v>
      </c>
      <c r="D196" s="8" t="s">
        <v>127</v>
      </c>
      <c r="E196" s="128"/>
      <c r="F196" s="139">
        <f t="shared" si="1"/>
        <v>0</v>
      </c>
      <c r="G196" s="102"/>
      <c r="H196" s="104"/>
      <c r="I196" s="102"/>
      <c r="J196" s="102"/>
      <c r="K196" s="103"/>
      <c r="L196" s="102"/>
    </row>
    <row r="197" spans="1:12" s="12" customFormat="1" ht="12" customHeight="1" x14ac:dyDescent="0.2">
      <c r="A197" s="115" t="s">
        <v>229</v>
      </c>
      <c r="B197" s="115"/>
      <c r="C197" s="54" t="s">
        <v>135</v>
      </c>
      <c r="D197" s="125"/>
      <c r="E197" s="104"/>
      <c r="F197" s="104"/>
      <c r="G197" s="102"/>
      <c r="H197" s="104"/>
      <c r="I197" s="102"/>
      <c r="J197" s="102"/>
      <c r="K197" s="103"/>
      <c r="L197" s="102"/>
    </row>
    <row r="198" spans="1:12" s="12" customFormat="1" ht="12" customHeight="1" x14ac:dyDescent="0.2">
      <c r="A198" s="8" t="s">
        <v>230</v>
      </c>
      <c r="B198" s="15" t="s">
        <v>55</v>
      </c>
      <c r="C198" s="39" t="s">
        <v>56</v>
      </c>
      <c r="D198" s="8" t="s">
        <v>17</v>
      </c>
      <c r="E198" s="104"/>
      <c r="F198" s="59">
        <f>F138</f>
        <v>0</v>
      </c>
      <c r="G198" s="59"/>
      <c r="H198" s="35">
        <f>H138</f>
        <v>0</v>
      </c>
      <c r="I198" s="105">
        <v>0</v>
      </c>
      <c r="J198" s="129">
        <f>TRUNC(H198*I198,3)</f>
        <v>0</v>
      </c>
      <c r="K198" s="103"/>
      <c r="L198" s="102"/>
    </row>
    <row r="199" spans="1:12" s="12" customFormat="1" ht="12" customHeight="1" x14ac:dyDescent="0.2">
      <c r="A199" s="8" t="s">
        <v>231</v>
      </c>
      <c r="B199" s="15">
        <v>72887</v>
      </c>
      <c r="C199" s="53" t="s">
        <v>130</v>
      </c>
      <c r="D199" s="8" t="s">
        <v>18</v>
      </c>
      <c r="E199" s="104"/>
      <c r="F199" s="104"/>
      <c r="G199" s="102"/>
      <c r="H199" s="104"/>
      <c r="I199" s="102"/>
      <c r="J199" s="102">
        <f>J198</f>
        <v>0</v>
      </c>
      <c r="K199" s="163">
        <v>0</v>
      </c>
      <c r="L199" s="129">
        <f>TRUNC(J199*K199,3)</f>
        <v>0</v>
      </c>
    </row>
    <row r="200" spans="1:12" s="12" customFormat="1" ht="12" customHeight="1" x14ac:dyDescent="0.2">
      <c r="A200" s="8" t="s">
        <v>232</v>
      </c>
      <c r="B200" s="15">
        <v>73710</v>
      </c>
      <c r="C200" s="53" t="s">
        <v>57</v>
      </c>
      <c r="D200" s="8" t="s">
        <v>17</v>
      </c>
      <c r="E200" s="104"/>
      <c r="F200" s="104"/>
      <c r="G200" s="102"/>
      <c r="H200" s="104">
        <f>H198</f>
        <v>0</v>
      </c>
      <c r="I200" s="105">
        <v>0</v>
      </c>
      <c r="J200" s="129">
        <f>TRUNC(H200*I200,3)</f>
        <v>0</v>
      </c>
      <c r="K200" s="103"/>
      <c r="L200" s="102"/>
    </row>
    <row r="201" spans="1:12" s="12" customFormat="1" ht="12" customHeight="1" x14ac:dyDescent="0.2">
      <c r="A201" s="8" t="s">
        <v>233</v>
      </c>
      <c r="B201" s="15">
        <v>72887</v>
      </c>
      <c r="C201" s="53" t="s">
        <v>131</v>
      </c>
      <c r="D201" s="8" t="s">
        <v>18</v>
      </c>
      <c r="E201" s="104"/>
      <c r="F201" s="104"/>
      <c r="G201" s="102"/>
      <c r="H201" s="104"/>
      <c r="I201" s="102"/>
      <c r="J201" s="102">
        <f>J200</f>
        <v>0</v>
      </c>
      <c r="K201" s="103">
        <f>K199</f>
        <v>0</v>
      </c>
      <c r="L201" s="129">
        <f>TRUNC(J201*K201,3)</f>
        <v>0</v>
      </c>
    </row>
    <row r="202" spans="1:12" s="12" customFormat="1" ht="12" customHeight="1" x14ac:dyDescent="0.2">
      <c r="A202" s="8" t="s">
        <v>234</v>
      </c>
      <c r="B202" s="15">
        <v>72945</v>
      </c>
      <c r="C202" s="53" t="s">
        <v>58</v>
      </c>
      <c r="D202" s="8" t="s">
        <v>5</v>
      </c>
      <c r="E202" s="104"/>
      <c r="F202" s="104"/>
      <c r="G202" s="102"/>
      <c r="H202" s="139">
        <f>H200</f>
        <v>0</v>
      </c>
      <c r="I202" s="102"/>
      <c r="J202" s="102"/>
      <c r="K202" s="102"/>
      <c r="L202" s="102"/>
    </row>
    <row r="203" spans="1:12" s="12" customFormat="1" ht="12" customHeight="1" x14ac:dyDescent="0.2">
      <c r="A203" s="8" t="s">
        <v>235</v>
      </c>
      <c r="B203" s="15">
        <v>72942</v>
      </c>
      <c r="C203" s="58" t="s">
        <v>25</v>
      </c>
      <c r="D203" s="8" t="s">
        <v>5</v>
      </c>
      <c r="E203" s="104"/>
      <c r="F203" s="104"/>
      <c r="G203" s="102"/>
      <c r="H203" s="139">
        <f>H202</f>
        <v>0</v>
      </c>
      <c r="I203" s="44"/>
      <c r="J203" s="44"/>
      <c r="K203" s="44"/>
      <c r="L203" s="4"/>
    </row>
    <row r="204" spans="1:12" s="12" customFormat="1" ht="12" customHeight="1" x14ac:dyDescent="0.2">
      <c r="A204" s="8" t="s">
        <v>236</v>
      </c>
      <c r="B204" s="15">
        <v>72965</v>
      </c>
      <c r="C204" s="39" t="s">
        <v>90</v>
      </c>
      <c r="D204" s="8" t="s">
        <v>17</v>
      </c>
      <c r="E204" s="104"/>
      <c r="F204" s="104"/>
      <c r="G204" s="102"/>
      <c r="H204" s="104">
        <f>H203</f>
        <v>0</v>
      </c>
      <c r="I204" s="105">
        <v>0</v>
      </c>
      <c r="J204" s="129">
        <f>TRUNC(H204*I204,3)</f>
        <v>0</v>
      </c>
      <c r="K204" s="102"/>
      <c r="L204" s="102"/>
    </row>
    <row r="205" spans="1:12" s="12" customFormat="1" ht="12" customHeight="1" x14ac:dyDescent="0.2">
      <c r="A205" s="114" t="s">
        <v>237</v>
      </c>
      <c r="B205" s="150">
        <v>72887</v>
      </c>
      <c r="C205" s="113" t="s">
        <v>91</v>
      </c>
      <c r="D205" s="114" t="s">
        <v>18</v>
      </c>
      <c r="E205" s="160"/>
      <c r="F205" s="160"/>
      <c r="G205" s="161"/>
      <c r="H205" s="160"/>
      <c r="I205" s="161"/>
      <c r="J205" s="161">
        <f>J204</f>
        <v>0</v>
      </c>
      <c r="K205" s="161">
        <f>K201</f>
        <v>0</v>
      </c>
      <c r="L205" s="162">
        <f>TRUNC(J205*K205,3)</f>
        <v>0</v>
      </c>
    </row>
    <row r="209" spans="6:12" s="98" customFormat="1" x14ac:dyDescent="0.2">
      <c r="F209" s="100"/>
      <c r="G209" s="100"/>
      <c r="H209" s="100"/>
      <c r="I209" s="100"/>
      <c r="J209" s="100"/>
      <c r="K209" s="100"/>
      <c r="L209" s="100"/>
    </row>
    <row r="210" spans="6:12" s="98" customFormat="1" x14ac:dyDescent="0.2">
      <c r="F210" s="101"/>
      <c r="G210" s="101"/>
      <c r="H210" s="101"/>
      <c r="I210" s="101"/>
      <c r="J210" s="101"/>
      <c r="K210" s="101"/>
      <c r="L210" s="101"/>
    </row>
    <row r="211" spans="6:12" s="98" customFormat="1" x14ac:dyDescent="0.2"/>
    <row r="212" spans="6:12" s="98" customFormat="1" x14ac:dyDescent="0.2"/>
    <row r="213" spans="6:12" s="98" customFormat="1" x14ac:dyDescent="0.2"/>
  </sheetData>
  <mergeCells count="1">
    <mergeCell ref="A1:L1"/>
  </mergeCells>
  <phoneticPr fontId="0" type="noConversion"/>
  <printOptions horizontalCentered="1"/>
  <pageMargins left="0.19685039370078741" right="0.19685039370078741" top="0.59055118110236227" bottom="0.6692913385826772" header="0.51181102362204722" footer="0.51181102362204722"/>
  <pageSetup paperSize="9" scale="58" orientation="landscape" r:id="rId1"/>
  <headerFooter alignWithMargins="0"/>
  <rowBreaks count="1" manualBreakCount="1">
    <brk id="1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7">
    <tabColor indexed="12"/>
  </sheetPr>
  <dimension ref="A1:V72"/>
  <sheetViews>
    <sheetView showGridLines="0" tabSelected="1" view="pageBreakPreview" topLeftCell="A2" zoomScale="90" zoomScaleNormal="90" zoomScaleSheetLayoutView="90" workbookViewId="0">
      <selection activeCell="C24" sqref="C24"/>
    </sheetView>
  </sheetViews>
  <sheetFormatPr defaultRowHeight="12.75" x14ac:dyDescent="0.2"/>
  <cols>
    <col min="1" max="1" width="7.7109375" style="17" customWidth="1"/>
    <col min="2" max="2" width="12.7109375" style="17" customWidth="1"/>
    <col min="3" max="3" width="60.140625" style="17" customWidth="1"/>
    <col min="4" max="4" width="5.7109375" style="17" customWidth="1"/>
    <col min="5" max="5" width="5.42578125" style="17" customWidth="1"/>
    <col min="6" max="6" width="7.85546875" style="17" customWidth="1"/>
    <col min="7" max="7" width="5.42578125" style="17" customWidth="1"/>
    <col min="8" max="8" width="7.7109375" style="17" customWidth="1"/>
    <col min="9" max="9" width="13.5703125" style="380" customWidth="1"/>
    <col min="10" max="10" width="16.28515625" style="17" customWidth="1"/>
    <col min="11" max="11" width="10.7109375" style="17" customWidth="1"/>
    <col min="12" max="12" width="9.7109375" style="17" customWidth="1"/>
    <col min="13" max="13" width="16.7109375" style="17" customWidth="1"/>
    <col min="14" max="15" width="8.7109375" style="70" customWidth="1"/>
    <col min="16" max="16" width="16.7109375" style="23" customWidth="1"/>
    <col min="17" max="17" width="16.7109375" style="283" customWidth="1"/>
    <col min="18" max="21" width="16.7109375" style="23" customWidth="1"/>
    <col min="22" max="22" width="9.140625" style="28"/>
    <col min="23" max="16384" width="9.140625" style="17"/>
  </cols>
  <sheetData>
    <row r="1" spans="1:22" s="11" customFormat="1" ht="36" customHeight="1" x14ac:dyDescent="0.2">
      <c r="A1" s="401" t="s">
        <v>350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3"/>
      <c r="N1" s="33"/>
      <c r="O1" s="33"/>
      <c r="P1" s="20"/>
      <c r="Q1" s="274"/>
      <c r="R1" s="20"/>
      <c r="S1" s="20"/>
      <c r="T1" s="20"/>
      <c r="U1" s="20"/>
      <c r="V1" s="24"/>
    </row>
    <row r="2" spans="1:22" s="12" customFormat="1" ht="5.0999999999999996" customHeight="1" x14ac:dyDescent="0.2">
      <c r="A2" s="255"/>
      <c r="B2" s="256"/>
      <c r="C2" s="259"/>
      <c r="D2" s="259"/>
      <c r="E2" s="259"/>
      <c r="F2" s="259"/>
      <c r="G2" s="256"/>
      <c r="H2" s="257"/>
      <c r="I2" s="368"/>
      <c r="J2" s="256"/>
      <c r="K2" s="256"/>
      <c r="L2" s="256"/>
      <c r="M2" s="258"/>
      <c r="N2" s="66"/>
      <c r="O2" s="66"/>
      <c r="P2" s="1"/>
      <c r="Q2" s="275"/>
      <c r="R2" s="1"/>
      <c r="S2" s="1"/>
      <c r="T2" s="1"/>
      <c r="U2" s="1"/>
      <c r="V2" s="25"/>
    </row>
    <row r="3" spans="1:22" s="12" customFormat="1" ht="11.85" customHeight="1" x14ac:dyDescent="0.3">
      <c r="A3" s="260" t="s">
        <v>1</v>
      </c>
      <c r="B3" s="261"/>
      <c r="C3" s="262" t="str">
        <f>'M2'!C3</f>
        <v>Prefeitura Municipal de Constantina</v>
      </c>
      <c r="D3" s="263"/>
      <c r="E3" s="263"/>
      <c r="F3" s="263"/>
      <c r="G3" s="264"/>
      <c r="H3" s="265"/>
      <c r="I3" s="367" t="s">
        <v>12</v>
      </c>
      <c r="J3" s="261"/>
      <c r="K3" s="264"/>
      <c r="L3" s="266">
        <v>217.76</v>
      </c>
      <c r="M3" s="267" t="s">
        <v>16</v>
      </c>
      <c r="N3" s="33"/>
      <c r="O3" s="33"/>
      <c r="P3" s="10"/>
      <c r="Q3" s="276"/>
      <c r="R3" s="10"/>
      <c r="S3" s="10"/>
      <c r="T3" s="10"/>
      <c r="U3" s="10"/>
      <c r="V3" s="25"/>
    </row>
    <row r="4" spans="1:22" s="12" customFormat="1" ht="11.85" customHeight="1" x14ac:dyDescent="0.3">
      <c r="A4" s="260" t="s">
        <v>2</v>
      </c>
      <c r="B4" s="261"/>
      <c r="C4" s="262" t="s">
        <v>316</v>
      </c>
      <c r="D4" s="263"/>
      <c r="E4" s="263"/>
      <c r="F4" s="263"/>
      <c r="G4" s="264"/>
      <c r="H4" s="265"/>
      <c r="I4" s="367" t="s">
        <v>13</v>
      </c>
      <c r="J4" s="261"/>
      <c r="K4" s="264"/>
      <c r="L4" s="266">
        <v>15.08</v>
      </c>
      <c r="M4" s="267" t="s">
        <v>16</v>
      </c>
      <c r="N4" s="33"/>
      <c r="O4" s="33"/>
      <c r="P4" s="10"/>
      <c r="Q4" s="276"/>
      <c r="R4" s="10"/>
      <c r="S4" s="10"/>
      <c r="T4" s="10"/>
      <c r="U4" s="10"/>
      <c r="V4" s="25"/>
    </row>
    <row r="5" spans="1:22" s="12" customFormat="1" ht="11.85" customHeight="1" x14ac:dyDescent="0.3">
      <c r="A5" s="260" t="s">
        <v>10</v>
      </c>
      <c r="B5" s="261"/>
      <c r="C5" s="358" t="s">
        <v>351</v>
      </c>
      <c r="D5" s="263"/>
      <c r="E5" s="263"/>
      <c r="F5" s="263"/>
      <c r="G5" s="264"/>
      <c r="H5" s="265"/>
      <c r="I5" s="367" t="s">
        <v>14</v>
      </c>
      <c r="J5" s="261"/>
      <c r="K5" s="410">
        <v>3392.3</v>
      </c>
      <c r="L5" s="410"/>
      <c r="M5" s="267" t="s">
        <v>39</v>
      </c>
      <c r="N5" s="66"/>
      <c r="O5" s="66"/>
      <c r="P5" s="1"/>
      <c r="Q5" s="275"/>
      <c r="R5" s="1"/>
      <c r="S5" s="1"/>
      <c r="T5" s="1"/>
      <c r="U5" s="1"/>
      <c r="V5" s="25"/>
    </row>
    <row r="6" spans="1:22" s="12" customFormat="1" ht="11.85" customHeight="1" x14ac:dyDescent="0.3">
      <c r="A6" s="260" t="s">
        <v>284</v>
      </c>
      <c r="B6" s="261"/>
      <c r="C6" s="270">
        <v>0.22450000000000001</v>
      </c>
      <c r="D6" s="263"/>
      <c r="E6" s="263"/>
      <c r="F6" s="263"/>
      <c r="G6" s="264"/>
      <c r="H6" s="265"/>
      <c r="I6" s="367" t="s">
        <v>318</v>
      </c>
      <c r="J6" s="261"/>
      <c r="K6" s="264"/>
      <c r="L6" s="268">
        <v>44531</v>
      </c>
      <c r="M6" s="269"/>
      <c r="N6" s="33"/>
      <c r="O6" s="33"/>
      <c r="P6" s="14"/>
      <c r="Q6" s="277"/>
      <c r="R6" s="14"/>
      <c r="S6" s="14"/>
      <c r="T6" s="14"/>
      <c r="U6" s="14"/>
      <c r="V6" s="25"/>
    </row>
    <row r="7" spans="1:22" s="12" customFormat="1" ht="14.25" customHeight="1" x14ac:dyDescent="0.2">
      <c r="A7" s="411"/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33"/>
      <c r="O7" s="33"/>
      <c r="P7" s="14"/>
      <c r="Q7" s="277"/>
      <c r="R7" s="14"/>
      <c r="S7" s="14"/>
      <c r="T7" s="14"/>
      <c r="U7" s="14"/>
      <c r="V7" s="25"/>
    </row>
    <row r="8" spans="1:22" s="2" customFormat="1" ht="15" customHeight="1" x14ac:dyDescent="0.2">
      <c r="A8" s="398" t="s">
        <v>6</v>
      </c>
      <c r="B8" s="398" t="s">
        <v>319</v>
      </c>
      <c r="C8" s="406" t="s">
        <v>267</v>
      </c>
      <c r="D8" s="406"/>
      <c r="E8" s="406"/>
      <c r="F8" s="406"/>
      <c r="G8" s="407"/>
      <c r="H8" s="398" t="s">
        <v>0</v>
      </c>
      <c r="I8" s="404" t="s">
        <v>4</v>
      </c>
      <c r="J8" s="366" t="s">
        <v>326</v>
      </c>
      <c r="K8" s="359" t="s">
        <v>327</v>
      </c>
      <c r="L8" s="398" t="s">
        <v>329</v>
      </c>
      <c r="M8" s="412" t="s">
        <v>330</v>
      </c>
      <c r="N8" s="65"/>
      <c r="O8" s="65"/>
      <c r="P8" s="30"/>
      <c r="Q8" s="278"/>
      <c r="R8" s="30"/>
      <c r="S8" s="30"/>
      <c r="T8" s="30"/>
      <c r="U8" s="30"/>
      <c r="V8" s="27"/>
    </row>
    <row r="9" spans="1:22" s="2" customFormat="1" ht="35.25" customHeight="1" x14ac:dyDescent="0.2">
      <c r="A9" s="399"/>
      <c r="B9" s="399"/>
      <c r="C9" s="408"/>
      <c r="D9" s="408"/>
      <c r="E9" s="408"/>
      <c r="F9" s="408"/>
      <c r="G9" s="409"/>
      <c r="H9" s="399"/>
      <c r="I9" s="405"/>
      <c r="J9" s="365" t="s">
        <v>306</v>
      </c>
      <c r="K9" s="360" t="s">
        <v>328</v>
      </c>
      <c r="L9" s="399"/>
      <c r="M9" s="412"/>
      <c r="N9" s="65" t="s">
        <v>136</v>
      </c>
      <c r="O9" s="65" t="s">
        <v>137</v>
      </c>
      <c r="P9" s="30"/>
      <c r="Q9" s="278"/>
      <c r="R9" s="30"/>
      <c r="S9" s="30"/>
      <c r="T9" s="30"/>
      <c r="U9" s="30"/>
      <c r="V9" s="27"/>
    </row>
    <row r="10" spans="1:22" s="85" customFormat="1" ht="15" customHeight="1" x14ac:dyDescent="0.2">
      <c r="A10" s="200" t="s">
        <v>7</v>
      </c>
      <c r="B10" s="206"/>
      <c r="C10" s="201" t="s">
        <v>320</v>
      </c>
      <c r="D10" s="208"/>
      <c r="E10" s="208"/>
      <c r="F10" s="209"/>
      <c r="G10" s="210"/>
      <c r="H10" s="202"/>
      <c r="I10" s="369"/>
      <c r="J10" s="203"/>
      <c r="K10" s="203"/>
      <c r="L10" s="204"/>
      <c r="M10" s="205">
        <f>M11</f>
        <v>3331.3746999999998</v>
      </c>
      <c r="N10" s="83">
        <f>M10/$K$5</f>
        <v>0.98204012027238152</v>
      </c>
      <c r="O10" s="84">
        <f>M10/$M$21</f>
        <v>1.9001801427272584E-2</v>
      </c>
      <c r="P10" s="400" t="s">
        <v>286</v>
      </c>
      <c r="Q10" s="400"/>
      <c r="R10" s="136"/>
      <c r="S10" s="136"/>
      <c r="T10" s="136"/>
      <c r="U10" s="136"/>
      <c r="V10" s="133"/>
    </row>
    <row r="11" spans="1:22" s="12" customFormat="1" ht="15" customHeight="1" x14ac:dyDescent="0.2">
      <c r="A11" s="125" t="s">
        <v>28</v>
      </c>
      <c r="B11" s="383" t="s">
        <v>322</v>
      </c>
      <c r="C11" s="364" t="s">
        <v>324</v>
      </c>
      <c r="D11" s="130"/>
      <c r="E11" s="130"/>
      <c r="F11" s="130"/>
      <c r="G11" s="131"/>
      <c r="H11" s="131" t="s">
        <v>325</v>
      </c>
      <c r="I11" s="370">
        <v>1</v>
      </c>
      <c r="J11" s="389">
        <v>2720.6</v>
      </c>
      <c r="K11" s="390">
        <v>22.45</v>
      </c>
      <c r="L11" s="57">
        <f>(J11*K11/100) +J11</f>
        <v>3331.3746999999998</v>
      </c>
      <c r="M11" s="381">
        <f>I11*L11</f>
        <v>3331.3746999999998</v>
      </c>
      <c r="N11" s="86"/>
      <c r="O11" s="87"/>
      <c r="P11" s="132"/>
      <c r="Q11" s="279"/>
      <c r="R11" s="284">
        <f t="shared" ref="R11:R20" si="0">L11-Q11</f>
        <v>3331.3746999999998</v>
      </c>
      <c r="S11" s="132"/>
      <c r="T11" s="132"/>
      <c r="U11" s="132"/>
      <c r="V11" s="88"/>
    </row>
    <row r="12" spans="1:22" s="12" customFormat="1" ht="15" customHeight="1" x14ac:dyDescent="0.2">
      <c r="A12" s="200" t="s">
        <v>8</v>
      </c>
      <c r="B12" s="384"/>
      <c r="C12" s="207" t="s">
        <v>331</v>
      </c>
      <c r="D12" s="211"/>
      <c r="E12" s="211"/>
      <c r="F12" s="211"/>
      <c r="G12" s="212"/>
      <c r="H12" s="212"/>
      <c r="I12" s="371"/>
      <c r="J12" s="391"/>
      <c r="K12" s="391"/>
      <c r="L12" s="387">
        <f t="shared" ref="L12" si="1">(J12*K12/100) +J12</f>
        <v>0</v>
      </c>
      <c r="M12" s="213">
        <f>SUM(M13:M16)</f>
        <v>166932.8757986</v>
      </c>
      <c r="N12" s="83">
        <f>M12/$K$5</f>
        <v>49.209349349585821</v>
      </c>
      <c r="O12" s="84">
        <f>M12/$M$21</f>
        <v>0.9521670911436515</v>
      </c>
      <c r="P12" s="132"/>
      <c r="Q12" s="279"/>
      <c r="R12" s="284">
        <f t="shared" si="0"/>
        <v>0</v>
      </c>
      <c r="S12" s="132"/>
      <c r="T12" s="132"/>
      <c r="U12" s="132"/>
      <c r="V12" s="88"/>
    </row>
    <row r="13" spans="1:22" s="12" customFormat="1" ht="15" customHeight="1" x14ac:dyDescent="0.2">
      <c r="A13" s="8" t="s">
        <v>9</v>
      </c>
      <c r="B13" s="382">
        <v>99814</v>
      </c>
      <c r="C13" s="4" t="s">
        <v>332</v>
      </c>
      <c r="D13" s="130"/>
      <c r="E13" s="130"/>
      <c r="F13" s="130"/>
      <c r="G13" s="131"/>
      <c r="H13" s="8" t="s">
        <v>321</v>
      </c>
      <c r="I13" s="372">
        <f>K5</f>
        <v>3392.3</v>
      </c>
      <c r="J13" s="3">
        <v>1.74</v>
      </c>
      <c r="K13" s="3">
        <v>22.45</v>
      </c>
      <c r="L13" s="57">
        <v>2.13</v>
      </c>
      <c r="M13" s="21">
        <f>I13*L13</f>
        <v>7225.5990000000002</v>
      </c>
      <c r="N13" s="86"/>
      <c r="O13" s="87"/>
      <c r="P13" s="132">
        <v>1.17</v>
      </c>
      <c r="Q13" s="279">
        <f t="shared" ref="Q13:Q20" si="2">P13*1.2586</f>
        <v>1.4725619999999999</v>
      </c>
      <c r="R13" s="284">
        <f t="shared" si="0"/>
        <v>0.65743799999999997</v>
      </c>
      <c r="S13" s="132"/>
      <c r="T13" s="132"/>
      <c r="U13" s="132"/>
      <c r="V13" s="88"/>
    </row>
    <row r="14" spans="1:22" s="12" customFormat="1" ht="15" customHeight="1" x14ac:dyDescent="0.2">
      <c r="A14" s="8" t="s">
        <v>40</v>
      </c>
      <c r="B14" s="385" t="s">
        <v>333</v>
      </c>
      <c r="C14" s="53" t="s">
        <v>334</v>
      </c>
      <c r="D14" s="130"/>
      <c r="E14" s="5"/>
      <c r="F14" s="41"/>
      <c r="G14" s="7"/>
      <c r="H14" s="8" t="s">
        <v>321</v>
      </c>
      <c r="I14" s="372">
        <f>K5</f>
        <v>3392.3</v>
      </c>
      <c r="J14" s="3">
        <v>2.73</v>
      </c>
      <c r="K14" s="3">
        <v>22.45</v>
      </c>
      <c r="L14" s="57">
        <v>3.34</v>
      </c>
      <c r="M14" s="21">
        <f>I14*L14</f>
        <v>11330.281999999999</v>
      </c>
      <c r="N14" s="86"/>
      <c r="O14" s="87"/>
      <c r="P14" s="132">
        <v>79.38</v>
      </c>
      <c r="Q14" s="279">
        <f t="shared" si="2"/>
        <v>99.907667999999987</v>
      </c>
      <c r="R14" s="284">
        <f t="shared" si="0"/>
        <v>-96.567667999999983</v>
      </c>
      <c r="S14" s="132"/>
      <c r="T14" s="132"/>
      <c r="U14" s="132"/>
      <c r="V14" s="88"/>
    </row>
    <row r="15" spans="1:22" s="12" customFormat="1" ht="14.25" customHeight="1" x14ac:dyDescent="0.2">
      <c r="A15" s="8" t="s">
        <v>41</v>
      </c>
      <c r="B15" s="385" t="s">
        <v>335</v>
      </c>
      <c r="C15" s="53" t="s">
        <v>336</v>
      </c>
      <c r="D15" s="130"/>
      <c r="E15" s="5" t="s">
        <v>338</v>
      </c>
      <c r="F15" s="6" t="s">
        <v>337</v>
      </c>
      <c r="G15" s="7"/>
      <c r="H15" s="8" t="s">
        <v>18</v>
      </c>
      <c r="I15" s="372">
        <v>101.77</v>
      </c>
      <c r="J15" s="3">
        <v>1169.6400000000001</v>
      </c>
      <c r="K15" s="3">
        <v>22.45</v>
      </c>
      <c r="L15" s="57">
        <f>J15*22.45/100+J15</f>
        <v>1432.2241800000002</v>
      </c>
      <c r="M15" s="21">
        <f t="shared" ref="M15:M16" si="3">I15*L15</f>
        <v>145757.4547986</v>
      </c>
      <c r="N15" s="86"/>
      <c r="O15" s="87"/>
      <c r="P15" s="132">
        <v>0.87</v>
      </c>
      <c r="Q15" s="279">
        <f t="shared" si="2"/>
        <v>1.0949819999999999</v>
      </c>
      <c r="R15" s="284">
        <f t="shared" si="0"/>
        <v>1431.1291980000001</v>
      </c>
      <c r="S15" s="132"/>
      <c r="T15" s="132"/>
      <c r="U15" s="132"/>
      <c r="V15" s="88"/>
    </row>
    <row r="16" spans="1:22" s="12" customFormat="1" ht="15" customHeight="1" x14ac:dyDescent="0.2">
      <c r="A16" s="8" t="s">
        <v>42</v>
      </c>
      <c r="B16" s="385">
        <v>95875</v>
      </c>
      <c r="C16" s="53" t="s">
        <v>339</v>
      </c>
      <c r="D16" s="130"/>
      <c r="E16" s="130"/>
      <c r="F16" s="130"/>
      <c r="G16" s="131" t="s">
        <v>341</v>
      </c>
      <c r="H16" s="8" t="s">
        <v>340</v>
      </c>
      <c r="I16" s="372">
        <v>1323</v>
      </c>
      <c r="J16" s="3">
        <v>1.62</v>
      </c>
      <c r="K16" s="3">
        <v>22.45</v>
      </c>
      <c r="L16" s="57">
        <v>1.98</v>
      </c>
      <c r="M16" s="21">
        <f t="shared" si="3"/>
        <v>2619.54</v>
      </c>
      <c r="N16" s="86"/>
      <c r="O16" s="87"/>
      <c r="P16" s="132">
        <v>4.33</v>
      </c>
      <c r="Q16" s="279">
        <f t="shared" si="2"/>
        <v>5.449738</v>
      </c>
      <c r="R16" s="284">
        <f t="shared" si="0"/>
        <v>-3.469738</v>
      </c>
      <c r="S16" s="132"/>
      <c r="T16" s="132"/>
      <c r="U16" s="132"/>
      <c r="V16" s="88"/>
    </row>
    <row r="17" spans="1:22" s="85" customFormat="1" ht="15" customHeight="1" x14ac:dyDescent="0.2">
      <c r="A17" s="214" t="s">
        <v>43</v>
      </c>
      <c r="B17" s="386"/>
      <c r="C17" s="221" t="s">
        <v>342</v>
      </c>
      <c r="D17" s="215"/>
      <c r="E17" s="215"/>
      <c r="F17" s="215"/>
      <c r="G17" s="216"/>
      <c r="H17" s="217"/>
      <c r="I17" s="373"/>
      <c r="J17" s="218"/>
      <c r="K17" s="218"/>
      <c r="L17" s="219"/>
      <c r="M17" s="220">
        <f>SUM(M18:M18)</f>
        <v>1723.2677000000001</v>
      </c>
      <c r="N17" s="83">
        <f>M17/$K$5</f>
        <v>0.50799389794534677</v>
      </c>
      <c r="O17" s="84">
        <f>M17/$M$21</f>
        <v>9.8293328100957089E-3</v>
      </c>
      <c r="P17" s="136"/>
      <c r="Q17" s="279"/>
      <c r="R17" s="284">
        <f t="shared" si="0"/>
        <v>0</v>
      </c>
      <c r="S17" s="136"/>
      <c r="T17" s="136"/>
      <c r="U17" s="136"/>
      <c r="V17" s="133"/>
    </row>
    <row r="18" spans="1:22" s="12" customFormat="1" ht="15" customHeight="1" x14ac:dyDescent="0.2">
      <c r="A18" s="8" t="s">
        <v>44</v>
      </c>
      <c r="B18" s="385" t="s">
        <v>323</v>
      </c>
      <c r="C18" s="4" t="s">
        <v>343</v>
      </c>
      <c r="D18" s="9"/>
      <c r="E18" s="5"/>
      <c r="F18" s="41"/>
      <c r="G18" s="7"/>
      <c r="H18" s="40" t="s">
        <v>321</v>
      </c>
      <c r="I18" s="374">
        <v>117.79</v>
      </c>
      <c r="J18" s="3">
        <v>11.95</v>
      </c>
      <c r="K18" s="3">
        <v>22.45</v>
      </c>
      <c r="L18" s="57">
        <v>14.63</v>
      </c>
      <c r="M18" s="21">
        <f>I18*L18</f>
        <v>1723.2677000000001</v>
      </c>
      <c r="N18" s="86"/>
      <c r="O18" s="87"/>
      <c r="P18" s="132">
        <v>6</v>
      </c>
      <c r="Q18" s="279">
        <f t="shared" si="2"/>
        <v>7.5515999999999996</v>
      </c>
      <c r="R18" s="284">
        <f t="shared" si="0"/>
        <v>7.0784000000000011</v>
      </c>
      <c r="S18" s="132"/>
      <c r="T18" s="132"/>
      <c r="U18" s="132"/>
      <c r="V18" s="88"/>
    </row>
    <row r="19" spans="1:22" s="48" customFormat="1" ht="15" customHeight="1" x14ac:dyDescent="0.2">
      <c r="A19" s="200" t="s">
        <v>46</v>
      </c>
      <c r="B19" s="206"/>
      <c r="C19" s="201" t="s">
        <v>344</v>
      </c>
      <c r="D19" s="208"/>
      <c r="E19" s="208"/>
      <c r="F19" s="209"/>
      <c r="G19" s="210"/>
      <c r="H19" s="202"/>
      <c r="I19" s="369"/>
      <c r="J19" s="285"/>
      <c r="K19" s="285"/>
      <c r="L19" s="204"/>
      <c r="M19" s="205">
        <f>SUM(M20:M20)</f>
        <v>3331.37</v>
      </c>
      <c r="N19" s="83">
        <f>M19/$K$5</f>
        <v>0.98203873478171144</v>
      </c>
      <c r="O19" s="84">
        <f>M19/$M$21</f>
        <v>1.900177461898029E-2</v>
      </c>
      <c r="P19" s="47"/>
      <c r="Q19" s="279">
        <f t="shared" si="2"/>
        <v>0</v>
      </c>
      <c r="R19" s="284">
        <f t="shared" si="0"/>
        <v>0</v>
      </c>
      <c r="S19" s="47"/>
      <c r="T19" s="47"/>
      <c r="U19" s="47"/>
      <c r="V19" s="135"/>
    </row>
    <row r="20" spans="1:22" s="13" customFormat="1" ht="15" customHeight="1" thickBot="1" x14ac:dyDescent="0.25">
      <c r="A20" s="8" t="s">
        <v>61</v>
      </c>
      <c r="B20" s="8" t="s">
        <v>345</v>
      </c>
      <c r="C20" s="16" t="s">
        <v>346</v>
      </c>
      <c r="D20" s="9"/>
      <c r="E20" s="5"/>
      <c r="F20" s="6"/>
      <c r="G20" s="7"/>
      <c r="H20" s="8" t="s">
        <v>325</v>
      </c>
      <c r="I20" s="374">
        <v>1</v>
      </c>
      <c r="J20" s="3">
        <v>2720.6</v>
      </c>
      <c r="K20" s="3">
        <v>22.45</v>
      </c>
      <c r="L20" s="57">
        <v>3331.37</v>
      </c>
      <c r="M20" s="21">
        <f>I20*L20</f>
        <v>3331.37</v>
      </c>
      <c r="N20" s="71"/>
      <c r="O20" s="67"/>
      <c r="P20" s="31">
        <v>208.09</v>
      </c>
      <c r="Q20" s="279">
        <f t="shared" si="2"/>
        <v>261.90207399999997</v>
      </c>
      <c r="R20" s="284">
        <f t="shared" si="0"/>
        <v>3069.4679259999998</v>
      </c>
      <c r="S20" s="31"/>
      <c r="T20" s="31"/>
      <c r="U20" s="31"/>
      <c r="V20" s="134"/>
    </row>
    <row r="21" spans="1:22" s="13" customFormat="1" ht="24.95" customHeight="1" thickBot="1" x14ac:dyDescent="0.25">
      <c r="A21" s="395" t="s">
        <v>218</v>
      </c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7"/>
      <c r="M21" s="361">
        <f>M10+M12+M17+M19</f>
        <v>175318.88819859998</v>
      </c>
      <c r="N21" s="148">
        <f>M21/K5</f>
        <v>51.681422102585259</v>
      </c>
      <c r="O21" s="149"/>
      <c r="P21" s="29"/>
      <c r="Q21" s="280"/>
      <c r="R21" s="29"/>
      <c r="S21" s="29"/>
      <c r="T21" s="29"/>
      <c r="U21" s="29"/>
      <c r="V21" s="26"/>
    </row>
    <row r="22" spans="1:22" s="36" customFormat="1" x14ac:dyDescent="0.2">
      <c r="A22" s="287"/>
      <c r="B22" s="293" t="s">
        <v>352</v>
      </c>
      <c r="C22" s="287"/>
      <c r="D22" s="287"/>
      <c r="E22" s="287"/>
      <c r="F22" s="287"/>
      <c r="G22" s="287"/>
      <c r="H22" s="287"/>
      <c r="I22" s="375"/>
      <c r="J22" s="287"/>
      <c r="K22" s="287"/>
      <c r="L22" s="362" t="s">
        <v>317</v>
      </c>
      <c r="M22" s="363">
        <f>M21/K5</f>
        <v>51.681422102585259</v>
      </c>
      <c r="N22" s="288"/>
      <c r="O22" s="289"/>
      <c r="P22" s="290"/>
      <c r="Q22" s="291"/>
      <c r="R22" s="290"/>
      <c r="S22" s="290"/>
      <c r="T22" s="290"/>
      <c r="U22" s="290"/>
      <c r="V22" s="26"/>
    </row>
    <row r="23" spans="1:22" s="36" customFormat="1" x14ac:dyDescent="0.2">
      <c r="A23" s="292"/>
      <c r="C23" s="292"/>
      <c r="D23" s="294"/>
      <c r="E23" s="295"/>
      <c r="F23" s="294"/>
      <c r="G23" s="294"/>
      <c r="H23" s="294"/>
      <c r="I23" s="376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6"/>
      <c r="V23" s="26"/>
    </row>
    <row r="24" spans="1:22" s="36" customFormat="1" x14ac:dyDescent="0.2">
      <c r="A24" s="292"/>
      <c r="B24" s="297"/>
      <c r="C24" s="292"/>
      <c r="D24" s="294"/>
      <c r="E24" s="294"/>
      <c r="F24" s="294"/>
      <c r="G24" s="298"/>
      <c r="H24" s="294"/>
      <c r="I24" s="376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6"/>
      <c r="V24" s="26"/>
    </row>
    <row r="25" spans="1:22" s="36" customFormat="1" ht="13.5" x14ac:dyDescent="0.25">
      <c r="A25" s="300"/>
      <c r="B25" s="301"/>
      <c r="C25" s="308" t="s">
        <v>288</v>
      </c>
      <c r="D25" s="302"/>
      <c r="I25" s="377"/>
      <c r="J25" s="303"/>
      <c r="K25" s="304" t="s">
        <v>289</v>
      </c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26"/>
    </row>
    <row r="26" spans="1:22" s="36" customFormat="1" x14ac:dyDescent="0.2">
      <c r="A26" s="300"/>
      <c r="B26" s="301"/>
      <c r="C26" s="305" t="s">
        <v>347</v>
      </c>
      <c r="D26" s="307"/>
      <c r="I26" s="378"/>
      <c r="J26" s="307"/>
      <c r="K26" s="306" t="s">
        <v>349</v>
      </c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26"/>
    </row>
    <row r="27" spans="1:22" x14ac:dyDescent="0.2">
      <c r="C27" s="388" t="s">
        <v>348</v>
      </c>
      <c r="I27" s="379"/>
      <c r="J27" s="18"/>
      <c r="K27" s="306" t="s">
        <v>290</v>
      </c>
      <c r="L27" s="143"/>
      <c r="M27" s="145"/>
      <c r="N27" s="72"/>
      <c r="O27" s="68"/>
      <c r="P27" s="22"/>
      <c r="Q27" s="281"/>
      <c r="R27" s="22"/>
      <c r="S27" s="22"/>
      <c r="T27" s="22"/>
      <c r="U27" s="22"/>
    </row>
    <row r="28" spans="1:22" ht="20.100000000000001" customHeight="1" x14ac:dyDescent="0.2">
      <c r="J28" s="19"/>
      <c r="K28" s="144"/>
      <c r="L28" s="143"/>
      <c r="M28" s="147"/>
      <c r="N28" s="73"/>
      <c r="O28" s="69"/>
      <c r="P28" s="32"/>
      <c r="Q28" s="282"/>
      <c r="R28" s="32"/>
      <c r="S28" s="32"/>
      <c r="T28" s="32"/>
      <c r="U28" s="32"/>
    </row>
    <row r="29" spans="1:22" ht="20.100000000000001" customHeight="1" x14ac:dyDescent="0.2">
      <c r="K29" s="137"/>
      <c r="L29" s="137"/>
      <c r="M29" s="146"/>
      <c r="N29" s="74"/>
    </row>
    <row r="30" spans="1:22" ht="20.100000000000001" customHeight="1" x14ac:dyDescent="0.2">
      <c r="K30" s="137"/>
      <c r="L30" s="137"/>
      <c r="M30" s="146"/>
      <c r="N30" s="74"/>
    </row>
    <row r="31" spans="1:22" x14ac:dyDescent="0.2">
      <c r="K31" s="137"/>
      <c r="L31" s="137"/>
      <c r="M31" s="146"/>
      <c r="N31" s="74"/>
    </row>
    <row r="32" spans="1:22" x14ac:dyDescent="0.2">
      <c r="K32" s="137"/>
      <c r="L32" s="137"/>
      <c r="M32" s="146"/>
      <c r="N32" s="74"/>
    </row>
    <row r="33" spans="14:14" x14ac:dyDescent="0.2">
      <c r="N33" s="74"/>
    </row>
    <row r="34" spans="14:14" x14ac:dyDescent="0.2">
      <c r="N34" s="74"/>
    </row>
    <row r="35" spans="14:14" x14ac:dyDescent="0.2">
      <c r="N35" s="74"/>
    </row>
    <row r="36" spans="14:14" x14ac:dyDescent="0.2">
      <c r="N36" s="74"/>
    </row>
    <row r="37" spans="14:14" x14ac:dyDescent="0.2">
      <c r="N37" s="74"/>
    </row>
    <row r="38" spans="14:14" x14ac:dyDescent="0.2">
      <c r="N38" s="74"/>
    </row>
    <row r="39" spans="14:14" x14ac:dyDescent="0.2">
      <c r="N39" s="74"/>
    </row>
    <row r="40" spans="14:14" x14ac:dyDescent="0.2">
      <c r="N40" s="74"/>
    </row>
    <row r="41" spans="14:14" x14ac:dyDescent="0.2">
      <c r="N41" s="74"/>
    </row>
    <row r="42" spans="14:14" x14ac:dyDescent="0.2">
      <c r="N42" s="74"/>
    </row>
    <row r="43" spans="14:14" x14ac:dyDescent="0.2">
      <c r="N43" s="74"/>
    </row>
    <row r="44" spans="14:14" x14ac:dyDescent="0.2">
      <c r="N44" s="74"/>
    </row>
    <row r="45" spans="14:14" x14ac:dyDescent="0.2">
      <c r="N45" s="74"/>
    </row>
    <row r="46" spans="14:14" x14ac:dyDescent="0.2">
      <c r="N46" s="74"/>
    </row>
    <row r="72" ht="22.5" customHeight="1" x14ac:dyDescent="0.2"/>
  </sheetData>
  <mergeCells count="12">
    <mergeCell ref="A21:L21"/>
    <mergeCell ref="L8:L9"/>
    <mergeCell ref="P10:Q10"/>
    <mergeCell ref="A1:M1"/>
    <mergeCell ref="A8:A9"/>
    <mergeCell ref="H8:H9"/>
    <mergeCell ref="I8:I9"/>
    <mergeCell ref="C8:G9"/>
    <mergeCell ref="B8:B9"/>
    <mergeCell ref="K5:L5"/>
    <mergeCell ref="A7:M7"/>
    <mergeCell ref="M8:M9"/>
  </mergeCells>
  <phoneticPr fontId="0" type="noConversion"/>
  <printOptions horizontalCentered="1"/>
  <pageMargins left="0.19685039370078741" right="0.19685039370078741" top="0.59055118110236227" bottom="0.6692913385826772" header="0" footer="0"/>
  <pageSetup paperSize="9" scale="7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0"/>
  <sheetViews>
    <sheetView workbookViewId="0">
      <selection activeCell="X15" sqref="X15"/>
    </sheetView>
  </sheetViews>
  <sheetFormatPr defaultRowHeight="14.25" x14ac:dyDescent="0.2"/>
  <cols>
    <col min="1" max="1" width="5.28515625" style="315" customWidth="1"/>
    <col min="2" max="2" width="35.7109375" style="315" customWidth="1"/>
    <col min="3" max="3" width="10.7109375" style="315" customWidth="1"/>
    <col min="4" max="4" width="16.42578125" style="315" customWidth="1"/>
    <col min="5" max="5" width="7.28515625" style="315" customWidth="1"/>
    <col min="6" max="6" width="13.28515625" style="315" customWidth="1"/>
    <col min="7" max="7" width="8.7109375" style="315" bestFit="1" customWidth="1"/>
    <col min="8" max="8" width="12.7109375" style="315" bestFit="1" customWidth="1"/>
    <col min="9" max="9" width="0.28515625" style="315" hidden="1" customWidth="1"/>
    <col min="10" max="10" width="11.5703125" style="315" hidden="1" customWidth="1"/>
    <col min="11" max="11" width="0.140625" style="315" hidden="1" customWidth="1"/>
    <col min="12" max="14" width="11.140625" style="315" hidden="1" customWidth="1"/>
    <col min="15" max="15" width="7.85546875" style="315" hidden="1" customWidth="1"/>
    <col min="16" max="16" width="11.140625" style="315" hidden="1" customWidth="1"/>
    <col min="17" max="17" width="0.140625" style="315" hidden="1" customWidth="1"/>
    <col min="18" max="18" width="12.7109375" style="315" hidden="1" customWidth="1"/>
    <col min="19" max="19" width="17.85546875" style="315" hidden="1" customWidth="1"/>
    <col min="20" max="20" width="0.140625" style="315" hidden="1" customWidth="1"/>
    <col min="21" max="21" width="12.7109375" style="333" bestFit="1" customWidth="1"/>
    <col min="22" max="22" width="9.85546875" style="315" customWidth="1"/>
    <col min="23" max="16384" width="9.140625" style="315"/>
  </cols>
  <sheetData>
    <row r="1" spans="1:22" ht="29.25" customHeight="1" x14ac:dyDescent="0.2">
      <c r="A1" s="414" t="s">
        <v>291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6"/>
      <c r="V1" s="314"/>
    </row>
    <row r="2" spans="1:22" ht="15" x14ac:dyDescent="0.25">
      <c r="A2" s="316"/>
      <c r="B2" s="317" t="str">
        <f>'[1]Rua Narciso Mafessoni'!A3</f>
        <v xml:space="preserve">  CONTRATANTE:</v>
      </c>
      <c r="C2" s="317" t="str">
        <f>'[1]Rua Narciso Mafessoni'!D3</f>
        <v>PREFEITURA MUNICIPAL DE CONSTANTINA</v>
      </c>
      <c r="D2" s="317"/>
      <c r="E2" s="318"/>
      <c r="F2" s="319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20"/>
      <c r="V2" s="314"/>
    </row>
    <row r="3" spans="1:22" ht="15" x14ac:dyDescent="0.25">
      <c r="A3" s="321"/>
      <c r="B3" s="317" t="str">
        <f>'[1]Rua Narciso Mafessoni'!A4</f>
        <v xml:space="preserve">  OBRA:</v>
      </c>
      <c r="C3" s="417" t="str">
        <f>'P2'!C4</f>
        <v>Pavimentação Asfáltica</v>
      </c>
      <c r="D3" s="417"/>
      <c r="E3" s="417"/>
      <c r="F3" s="417"/>
      <c r="G3" s="417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20"/>
      <c r="V3" s="314"/>
    </row>
    <row r="4" spans="1:22" ht="15" x14ac:dyDescent="0.25">
      <c r="A4" s="321"/>
      <c r="B4" s="317" t="str">
        <f>'[1]Rua Narciso Mafessoni'!A5</f>
        <v xml:space="preserve">  LOGRADOURO:</v>
      </c>
      <c r="C4" s="317" t="str">
        <f>'P2'!C5</f>
        <v>Rua Cantídio Rodrigues de Almeida</v>
      </c>
      <c r="D4" s="345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20"/>
      <c r="V4" s="314"/>
    </row>
    <row r="5" spans="1:22" x14ac:dyDescent="0.2">
      <c r="A5" s="311" t="s">
        <v>292</v>
      </c>
      <c r="B5" s="311" t="s">
        <v>293</v>
      </c>
      <c r="C5" s="349" t="s">
        <v>294</v>
      </c>
      <c r="D5" s="346" t="s">
        <v>295</v>
      </c>
      <c r="E5" s="419" t="s">
        <v>296</v>
      </c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20"/>
    </row>
    <row r="6" spans="1:22" x14ac:dyDescent="0.2">
      <c r="A6" s="312"/>
      <c r="B6" s="312"/>
      <c r="C6" s="350" t="s">
        <v>297</v>
      </c>
      <c r="D6" s="348" t="s">
        <v>298</v>
      </c>
      <c r="E6" s="351"/>
      <c r="F6" s="313" t="s">
        <v>299</v>
      </c>
      <c r="G6" s="418" t="s">
        <v>300</v>
      </c>
      <c r="H6" s="418"/>
      <c r="I6" s="418" t="s">
        <v>301</v>
      </c>
      <c r="J6" s="418"/>
      <c r="K6" s="418" t="s">
        <v>302</v>
      </c>
      <c r="L6" s="418"/>
      <c r="M6" s="418" t="s">
        <v>303</v>
      </c>
      <c r="N6" s="418"/>
      <c r="O6" s="418" t="s">
        <v>304</v>
      </c>
      <c r="P6" s="418"/>
      <c r="Q6" s="418" t="s">
        <v>303</v>
      </c>
      <c r="R6" s="418"/>
      <c r="S6" s="418" t="s">
        <v>304</v>
      </c>
      <c r="T6" s="418"/>
      <c r="U6" s="335" t="s">
        <v>305</v>
      </c>
    </row>
    <row r="7" spans="1:22" x14ac:dyDescent="0.2">
      <c r="A7" s="312"/>
      <c r="B7" s="312"/>
      <c r="C7" s="312"/>
      <c r="D7" s="347" t="s">
        <v>306</v>
      </c>
      <c r="E7" s="352" t="s">
        <v>297</v>
      </c>
      <c r="F7" s="352" t="s">
        <v>307</v>
      </c>
      <c r="G7" s="352" t="s">
        <v>297</v>
      </c>
      <c r="H7" s="352" t="s">
        <v>307</v>
      </c>
      <c r="I7" s="352" t="s">
        <v>297</v>
      </c>
      <c r="J7" s="352" t="s">
        <v>307</v>
      </c>
      <c r="K7" s="352" t="s">
        <v>297</v>
      </c>
      <c r="L7" s="352" t="s">
        <v>307</v>
      </c>
      <c r="M7" s="352" t="s">
        <v>297</v>
      </c>
      <c r="N7" s="352" t="s">
        <v>307</v>
      </c>
      <c r="O7" s="352" t="s">
        <v>297</v>
      </c>
      <c r="P7" s="352" t="s">
        <v>307</v>
      </c>
      <c r="Q7" s="352" t="s">
        <v>297</v>
      </c>
      <c r="R7" s="352" t="s">
        <v>307</v>
      </c>
      <c r="S7" s="352" t="s">
        <v>297</v>
      </c>
      <c r="T7" s="352" t="s">
        <v>307</v>
      </c>
      <c r="U7" s="336" t="s">
        <v>308</v>
      </c>
    </row>
    <row r="8" spans="1:22" ht="14.1" customHeight="1" x14ac:dyDescent="0.2">
      <c r="A8" s="334" t="s">
        <v>7</v>
      </c>
      <c r="B8" s="312" t="str">
        <f>'P2'!C10</f>
        <v xml:space="preserve"> SERVIÇOS INICIAIS</v>
      </c>
      <c r="C8" s="337">
        <f>D8*100/D12</f>
        <v>1.9001801427272584</v>
      </c>
      <c r="D8" s="338">
        <f>'P2'!M10</f>
        <v>3331.3746999999998</v>
      </c>
      <c r="E8" s="352">
        <v>100</v>
      </c>
      <c r="F8" s="352">
        <f>E8*D8/100</f>
        <v>3331.3746999999998</v>
      </c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36">
        <f>SUM(F8+H8)</f>
        <v>3331.3746999999998</v>
      </c>
    </row>
    <row r="9" spans="1:22" ht="14.1" customHeight="1" x14ac:dyDescent="0.2">
      <c r="A9" s="334" t="s">
        <v>8</v>
      </c>
      <c r="B9" s="312" t="str">
        <f>'P2'!C12</f>
        <v>RECAPEAMENTO</v>
      </c>
      <c r="C9" s="337">
        <f>D9*100/D12</f>
        <v>95.216709114365159</v>
      </c>
      <c r="D9" s="338">
        <f>'P2'!M12</f>
        <v>166932.8757986</v>
      </c>
      <c r="E9" s="352"/>
      <c r="F9" s="352"/>
      <c r="G9" s="352">
        <v>100</v>
      </c>
      <c r="H9" s="353">
        <f>D9</f>
        <v>166932.8757986</v>
      </c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36">
        <f>H9</f>
        <v>166932.8757986</v>
      </c>
    </row>
    <row r="10" spans="1:22" ht="14.1" customHeight="1" x14ac:dyDescent="0.2">
      <c r="A10" s="334" t="s">
        <v>43</v>
      </c>
      <c r="B10" s="312" t="str">
        <f>'P2'!C17</f>
        <v>SINALIZAÇÃO</v>
      </c>
      <c r="C10" s="337">
        <f>D10*100/D12</f>
        <v>0.98293328100957089</v>
      </c>
      <c r="D10" s="338">
        <f>'P2'!M17</f>
        <v>1723.2677000000001</v>
      </c>
      <c r="E10" s="352">
        <v>50</v>
      </c>
      <c r="F10" s="353">
        <f>D10/2</f>
        <v>861.63385000000005</v>
      </c>
      <c r="G10" s="352">
        <v>50</v>
      </c>
      <c r="H10" s="353">
        <f>D10/2</f>
        <v>861.63385000000005</v>
      </c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39">
        <f>F10+H10</f>
        <v>1723.2677000000001</v>
      </c>
    </row>
    <row r="11" spans="1:22" ht="14.1" customHeight="1" x14ac:dyDescent="0.2">
      <c r="A11" s="334" t="s">
        <v>46</v>
      </c>
      <c r="B11" s="312" t="str">
        <f>'P2'!C19</f>
        <v>SERVIÇOS FINAIS</v>
      </c>
      <c r="C11" s="337">
        <f>D11*100/D12</f>
        <v>1.9001774618980289</v>
      </c>
      <c r="D11" s="338">
        <f>'P2'!M19</f>
        <v>3331.37</v>
      </c>
      <c r="E11" s="352"/>
      <c r="F11" s="353"/>
      <c r="G11" s="352">
        <v>100</v>
      </c>
      <c r="H11" s="353">
        <f>D11</f>
        <v>3331.37</v>
      </c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39">
        <f>H11</f>
        <v>3331.37</v>
      </c>
    </row>
    <row r="12" spans="1:22" ht="14.1" customHeight="1" x14ac:dyDescent="0.2">
      <c r="A12" s="312"/>
      <c r="B12" s="311" t="s">
        <v>309</v>
      </c>
      <c r="C12" s="337">
        <f>SUM(C8:C11)</f>
        <v>100.00000000000001</v>
      </c>
      <c r="D12" s="340">
        <f>SUM(D8:D11)</f>
        <v>175318.88819859998</v>
      </c>
      <c r="E12" s="354"/>
      <c r="F12" s="355"/>
      <c r="G12" s="354"/>
      <c r="H12" s="355"/>
      <c r="I12" s="352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39"/>
    </row>
    <row r="13" spans="1:22" ht="14.1" customHeight="1" x14ac:dyDescent="0.2">
      <c r="A13" s="312"/>
      <c r="B13" s="312"/>
      <c r="C13" s="341"/>
      <c r="D13" s="341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42"/>
    </row>
    <row r="14" spans="1:22" ht="14.1" customHeight="1" x14ac:dyDescent="0.2">
      <c r="A14" s="312" t="s">
        <v>310</v>
      </c>
      <c r="B14" s="312" t="s">
        <v>311</v>
      </c>
      <c r="C14" s="341"/>
      <c r="D14" s="343"/>
      <c r="E14" s="354">
        <f>F14*100/D12</f>
        <v>2.3916467832320438</v>
      </c>
      <c r="F14" s="354">
        <f>SUM(F8:F12)</f>
        <v>4193.0085499999996</v>
      </c>
      <c r="G14" s="354">
        <f>H14*100/D12</f>
        <v>97.608353216767966</v>
      </c>
      <c r="H14" s="354">
        <f>SUM(H8:H11)</f>
        <v>171125.87964860001</v>
      </c>
      <c r="I14" s="354"/>
      <c r="J14" s="354"/>
      <c r="K14" s="354" t="e">
        <f>L14*100/D15</f>
        <v>#REF!</v>
      </c>
      <c r="L14" s="354" t="e">
        <f>SUM(#REF!)</f>
        <v>#REF!</v>
      </c>
      <c r="M14" s="354" t="e">
        <f>N14*100/D15</f>
        <v>#REF!</v>
      </c>
      <c r="N14" s="354" t="e">
        <f>SUM(#REF!)</f>
        <v>#REF!</v>
      </c>
      <c r="O14" s="354" t="e">
        <f>SUMPRODUCT(#REF!/100,#REF!/100)*100</f>
        <v>#REF!</v>
      </c>
      <c r="P14" s="354" t="e">
        <f>SUM(#REF!)</f>
        <v>#REF!</v>
      </c>
      <c r="Q14" s="354" t="e">
        <f>SUMPRODUCT(#REF!/100,#REF!/100)*100</f>
        <v>#REF!</v>
      </c>
      <c r="R14" s="354" t="e">
        <f>SUM(#REF!)</f>
        <v>#REF!</v>
      </c>
      <c r="S14" s="354" t="e">
        <f>SUMPRODUCT(#REF!/100,#REF!/100)*100</f>
        <v>#REF!</v>
      </c>
      <c r="T14" s="354" t="e">
        <f>SUM(#REF!)</f>
        <v>#REF!</v>
      </c>
      <c r="U14" s="344">
        <f>SUM(U8:U11)</f>
        <v>175318.88819859998</v>
      </c>
    </row>
    <row r="15" spans="1:22" ht="14.1" customHeight="1" x14ac:dyDescent="0.2">
      <c r="A15" s="312" t="s">
        <v>312</v>
      </c>
      <c r="B15" s="312" t="s">
        <v>313</v>
      </c>
      <c r="C15" s="341"/>
      <c r="D15" s="341"/>
      <c r="E15" s="354">
        <f>E14</f>
        <v>2.3916467832320438</v>
      </c>
      <c r="F15" s="354">
        <f>F14</f>
        <v>4193.0085499999996</v>
      </c>
      <c r="G15" s="354">
        <f>G14+E15</f>
        <v>100.00000000000001</v>
      </c>
      <c r="H15" s="354">
        <f>H14+F15</f>
        <v>175318.88819860001</v>
      </c>
      <c r="I15" s="354"/>
      <c r="J15" s="354"/>
      <c r="K15" s="354" t="e">
        <f>I15+K14</f>
        <v>#REF!</v>
      </c>
      <c r="L15" s="354" t="e">
        <f>J15+L14</f>
        <v>#REF!</v>
      </c>
      <c r="M15" s="354" t="e">
        <f>K15+M14</f>
        <v>#REF!</v>
      </c>
      <c r="N15" s="354" t="e">
        <f>N14+L15</f>
        <v>#REF!</v>
      </c>
      <c r="O15" s="354" t="e">
        <f>P15/$D$14*100</f>
        <v>#REF!</v>
      </c>
      <c r="P15" s="354" t="e">
        <f>P14+N15</f>
        <v>#REF!</v>
      </c>
      <c r="Q15" s="354" t="e">
        <f>R15/$D$14*100</f>
        <v>#REF!</v>
      </c>
      <c r="R15" s="354" t="e">
        <f>R14+P15</f>
        <v>#REF!</v>
      </c>
      <c r="S15" s="354" t="e">
        <f>T15/$D$14*100</f>
        <v>#REF!</v>
      </c>
      <c r="T15" s="354" t="e">
        <f>T14+R15</f>
        <v>#REF!</v>
      </c>
      <c r="U15" s="344">
        <f>U14</f>
        <v>175318.88819859998</v>
      </c>
    </row>
    <row r="16" spans="1:22" ht="14.1" customHeight="1" x14ac:dyDescent="0.25">
      <c r="A16" s="314"/>
      <c r="B16" s="314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3"/>
    </row>
    <row r="17" spans="1:21" ht="14.1" customHeight="1" x14ac:dyDescent="0.25">
      <c r="A17" s="324"/>
      <c r="B17" s="325" t="str">
        <f>'P2'!B22</f>
        <v>Constantina, 04 de maio de 2022</v>
      </c>
      <c r="C17" s="324"/>
      <c r="D17" s="326"/>
      <c r="E17" s="324"/>
      <c r="F17" s="326"/>
      <c r="G17" s="326"/>
      <c r="H17" s="326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7"/>
    </row>
    <row r="18" spans="1:21" ht="14.1" customHeight="1" x14ac:dyDescent="0.25">
      <c r="A18" s="324"/>
      <c r="B18" s="324"/>
      <c r="C18" s="324"/>
      <c r="D18" s="326"/>
      <c r="E18" s="326"/>
      <c r="F18" s="326"/>
      <c r="G18" s="328"/>
      <c r="H18" s="326"/>
      <c r="I18" s="324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7"/>
    </row>
    <row r="19" spans="1:21" ht="14.1" customHeight="1" x14ac:dyDescent="0.25">
      <c r="A19" s="314"/>
      <c r="B19" s="330"/>
      <c r="C19" s="331" t="s">
        <v>314</v>
      </c>
      <c r="D19" s="331"/>
      <c r="E19" s="322"/>
      <c r="F19" s="332"/>
      <c r="G19" s="357" t="s">
        <v>315</v>
      </c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</row>
    <row r="20" spans="1:21" ht="14.1" customHeight="1" x14ac:dyDescent="0.2">
      <c r="A20" s="314"/>
      <c r="B20" s="330"/>
      <c r="C20" s="413" t="str">
        <f>'P2'!C26</f>
        <v>Engª Civil Renata Cenci Signor</v>
      </c>
      <c r="D20" s="413"/>
      <c r="E20" s="413"/>
      <c r="G20" s="413" t="s">
        <v>290</v>
      </c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</row>
  </sheetData>
  <mergeCells count="12">
    <mergeCell ref="C20:E20"/>
    <mergeCell ref="G20:U20"/>
    <mergeCell ref="A1:U1"/>
    <mergeCell ref="C3:G3"/>
    <mergeCell ref="G6:H6"/>
    <mergeCell ref="I6:J6"/>
    <mergeCell ref="K6:L6"/>
    <mergeCell ref="M6:N6"/>
    <mergeCell ref="O6:P6"/>
    <mergeCell ref="Q6:R6"/>
    <mergeCell ref="S6:T6"/>
    <mergeCell ref="E5:U5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M2</vt:lpstr>
      <vt:lpstr>P2</vt:lpstr>
      <vt:lpstr>Plan1</vt:lpstr>
      <vt:lpstr>'M2'!Area_de_impressao</vt:lpstr>
      <vt:lpstr>'P2'!Area_de_impressao</vt:lpstr>
      <vt:lpstr>'M2'!Titulos_de_impressao</vt:lpstr>
      <vt:lpstr>'P2'!Titulos_de_impressao</vt:lpstr>
    </vt:vector>
  </TitlesOfParts>
  <Company>Planalto Materiais Construcao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Planalto</dc:creator>
  <cp:lastModifiedBy>User</cp:lastModifiedBy>
  <cp:lastPrinted>2022-05-04T11:50:04Z</cp:lastPrinted>
  <dcterms:created xsi:type="dcterms:W3CDTF">2000-10-28T23:35:12Z</dcterms:created>
  <dcterms:modified xsi:type="dcterms:W3CDTF">2022-05-04T11:50:18Z</dcterms:modified>
</cp:coreProperties>
</file>